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90" windowWidth="18855" windowHeight="11010" activeTab="5"/>
  </bookViews>
  <sheets>
    <sheet name="ФХД_ Поступления и выплаты" sheetId="1" r:id="rId1"/>
    <sheet name="ФХД_ Сведения по выплатам на з" sheetId="2" r:id="rId2"/>
    <sheet name="доход" sheetId="6" r:id="rId3"/>
    <sheet name="4 расх" sheetId="7" r:id="rId4"/>
    <sheet name="5 расх" sheetId="8" r:id="rId5"/>
    <sheet name="2 расх" sheetId="9" r:id="rId6"/>
  </sheets>
  <definedNames>
    <definedName name="IS_DOCUMENT" localSheetId="0">'ФХД_ Поступления и выплаты'!#REF!</definedName>
    <definedName name="IS_DOCUMENT" localSheetId="1">'ФХД_ Сведения по выплатам на з'!$A$30</definedName>
  </definedNames>
  <calcPr calcId="145621"/>
</workbook>
</file>

<file path=xl/calcChain.xml><?xml version="1.0" encoding="utf-8"?>
<calcChain xmlns="http://schemas.openxmlformats.org/spreadsheetml/2006/main">
  <c r="J156" i="9" l="1"/>
  <c r="E52" i="6"/>
  <c r="E102" i="6" l="1"/>
  <c r="E105" i="6" s="1"/>
  <c r="J260" i="7"/>
  <c r="J81" i="8"/>
  <c r="J184" i="8"/>
  <c r="E104" i="6"/>
  <c r="E101" i="6"/>
  <c r="E60" i="6"/>
  <c r="E18" i="6"/>
  <c r="J171" i="7" l="1"/>
  <c r="J169" i="7"/>
  <c r="J103" i="7"/>
  <c r="J115" i="7" s="1"/>
  <c r="J60" i="7"/>
  <c r="L81" i="7"/>
  <c r="J41" i="7"/>
  <c r="J81" i="7"/>
  <c r="E19" i="7"/>
  <c r="J94" i="7"/>
  <c r="J98" i="7"/>
  <c r="F23" i="7"/>
  <c r="D23" i="7"/>
  <c r="J48" i="7"/>
  <c r="J15" i="7"/>
  <c r="D15" i="7"/>
  <c r="E15" i="7"/>
  <c r="G15" i="7"/>
  <c r="J26" i="7"/>
  <c r="J25" i="7"/>
  <c r="E53" i="6" l="1"/>
  <c r="E54" i="6" l="1"/>
  <c r="I299" i="7" l="1"/>
  <c r="J294" i="7"/>
  <c r="I294" i="7"/>
  <c r="J256" i="7"/>
  <c r="J233" i="7"/>
  <c r="J208" i="7"/>
  <c r="J271" i="7" l="1"/>
  <c r="I271" i="7"/>
  <c r="G187" i="7" l="1"/>
  <c r="J187" i="7" s="1"/>
  <c r="J176" i="8"/>
  <c r="J144" i="8"/>
  <c r="J69" i="8"/>
  <c r="J71" i="8"/>
  <c r="J199" i="8"/>
  <c r="J200" i="8" s="1"/>
  <c r="I201" i="8"/>
  <c r="J201" i="8" s="1"/>
  <c r="I203" i="8"/>
  <c r="J203" i="8"/>
  <c r="E26" i="6"/>
  <c r="E20" i="6"/>
  <c r="E80" i="6"/>
  <c r="E81" i="6" s="1"/>
  <c r="E88" i="6" s="1"/>
  <c r="D21" i="7" l="1"/>
  <c r="J21" i="7" s="1"/>
  <c r="D19" i="7" l="1"/>
  <c r="J19" i="7" s="1"/>
  <c r="D20" i="7"/>
  <c r="J20" i="7" s="1"/>
  <c r="J164" i="9" l="1"/>
  <c r="J125" i="9"/>
  <c r="J126" i="9" s="1"/>
  <c r="J127" i="9" s="1"/>
  <c r="J166" i="9" l="1"/>
  <c r="J167" i="9" s="1"/>
  <c r="J157" i="9"/>
  <c r="J158" i="9" s="1"/>
  <c r="J149" i="9"/>
  <c r="J150" i="9" s="1"/>
  <c r="J133" i="9"/>
  <c r="J134" i="9" s="1"/>
  <c r="J135" i="9" s="1"/>
  <c r="J80" i="9"/>
  <c r="J104" i="9" s="1"/>
  <c r="J168" i="9" l="1"/>
  <c r="J105" i="9"/>
  <c r="J204" i="8"/>
  <c r="J202" i="8"/>
  <c r="J205" i="8" s="1"/>
  <c r="J191" i="8"/>
  <c r="J189" i="8"/>
  <c r="J188" i="8"/>
  <c r="J186" i="8"/>
  <c r="J187" i="8" s="1"/>
  <c r="J185" i="8"/>
  <c r="J192" i="8" s="1"/>
  <c r="J206" i="8" s="1"/>
  <c r="J183" i="8"/>
  <c r="J182" i="8"/>
  <c r="J175" i="8"/>
  <c r="J173" i="8"/>
  <c r="J171" i="8"/>
  <c r="J156" i="8"/>
  <c r="J142" i="8"/>
  <c r="J143" i="8" s="1"/>
  <c r="J137" i="8"/>
  <c r="J123" i="8"/>
  <c r="J99" i="8"/>
  <c r="J83" i="8"/>
  <c r="J84" i="8" s="1"/>
  <c r="J82" i="8"/>
  <c r="J86" i="8" s="1"/>
  <c r="J87" i="8" s="1"/>
  <c r="F18" i="8"/>
  <c r="D18" i="8"/>
  <c r="J18" i="8" s="1"/>
  <c r="J19" i="8" s="1"/>
  <c r="D16" i="8"/>
  <c r="J16" i="8" s="1"/>
  <c r="J208" i="8" l="1"/>
  <c r="J170" i="9"/>
  <c r="J17" i="8"/>
  <c r="J35" i="8" s="1"/>
  <c r="I61" i="8"/>
  <c r="J64" i="8"/>
  <c r="I64" i="8"/>
  <c r="J56" i="8"/>
  <c r="J55" i="8" s="1"/>
  <c r="J67" i="8"/>
  <c r="J61" i="8"/>
  <c r="J60" i="8" s="1"/>
  <c r="I56" i="8"/>
  <c r="I67" i="8"/>
  <c r="J68" i="8" l="1"/>
  <c r="J42" i="8"/>
  <c r="J41" i="8" s="1"/>
  <c r="I53" i="8"/>
  <c r="J53" i="8"/>
  <c r="I47" i="8"/>
  <c r="J47" i="8"/>
  <c r="J50" i="8"/>
  <c r="J46" i="8" s="1"/>
  <c r="I50" i="8"/>
  <c r="I42" i="8"/>
  <c r="J54" i="8" l="1"/>
  <c r="H192" i="7"/>
  <c r="J192" i="7" s="1"/>
  <c r="G188" i="7"/>
  <c r="G189" i="7" s="1"/>
  <c r="G186" i="7"/>
  <c r="J300" i="7"/>
  <c r="J301" i="7"/>
  <c r="J281" i="7"/>
  <c r="J251" i="7"/>
  <c r="J232" i="7"/>
  <c r="J299" i="7" l="1"/>
  <c r="J298" i="7"/>
  <c r="J297" i="7"/>
  <c r="J296" i="7"/>
  <c r="J293" i="7"/>
  <c r="J292" i="7"/>
  <c r="J291" i="7"/>
  <c r="J290" i="7"/>
  <c r="J289" i="7"/>
  <c r="J288" i="7"/>
  <c r="J287" i="7"/>
  <c r="J285" i="7"/>
  <c r="J286" i="7" s="1"/>
  <c r="J282" i="7"/>
  <c r="J280" i="7"/>
  <c r="J279" i="7"/>
  <c r="J278" i="7"/>
  <c r="J277" i="7"/>
  <c r="J276" i="7"/>
  <c r="J275" i="7"/>
  <c r="J274" i="7"/>
  <c r="J273" i="7"/>
  <c r="J272" i="7"/>
  <c r="J270" i="7"/>
  <c r="J269" i="7"/>
  <c r="J268" i="7"/>
  <c r="J261" i="7"/>
  <c r="J259" i="7"/>
  <c r="J246" i="7"/>
  <c r="J243" i="7"/>
  <c r="J236" i="7"/>
  <c r="J209" i="7"/>
  <c r="J193" i="7"/>
  <c r="J189" i="7"/>
  <c r="J188" i="7"/>
  <c r="J186" i="7"/>
  <c r="J168" i="7"/>
  <c r="J167" i="7"/>
  <c r="J166" i="7"/>
  <c r="J164" i="7"/>
  <c r="J163" i="7"/>
  <c r="J127" i="7"/>
  <c r="J126" i="7"/>
  <c r="I101" i="7"/>
  <c r="J101" i="7" s="1"/>
  <c r="I98" i="7"/>
  <c r="I95" i="7"/>
  <c r="J95" i="7" s="1"/>
  <c r="J90" i="7"/>
  <c r="J89" i="7" s="1"/>
  <c r="J73" i="7"/>
  <c r="J70" i="7"/>
  <c r="J67" i="7"/>
  <c r="J62" i="7"/>
  <c r="J61" i="7" s="1"/>
  <c r="J27" i="7"/>
  <c r="J23" i="7"/>
  <c r="J24" i="7" s="1"/>
  <c r="J18" i="7"/>
  <c r="D17" i="7"/>
  <c r="J16" i="7"/>
  <c r="E19" i="6"/>
  <c r="E94" i="6"/>
  <c r="E87" i="6"/>
  <c r="E74" i="6"/>
  <c r="E75" i="6" s="1"/>
  <c r="E61" i="6"/>
  <c r="E62" i="6" s="1"/>
  <c r="E39" i="6"/>
  <c r="E40" i="6" s="1"/>
  <c r="E46" i="6" s="1"/>
  <c r="E33" i="6"/>
  <c r="E25" i="6"/>
  <c r="E9" i="6"/>
  <c r="E10" i="6" s="1"/>
  <c r="E12" i="6" s="1"/>
  <c r="J47" i="7" l="1"/>
  <c r="J59" i="7"/>
  <c r="E95" i="6"/>
  <c r="E97" i="6" s="1"/>
  <c r="J237" i="7"/>
  <c r="J66" i="7"/>
  <c r="J74" i="7" s="1"/>
  <c r="J128" i="7"/>
  <c r="J129" i="7" s="1"/>
  <c r="J194" i="7"/>
  <c r="J202" i="7" s="1"/>
  <c r="J284" i="7"/>
  <c r="J165" i="7"/>
  <c r="J302" i="7"/>
  <c r="J170" i="7"/>
  <c r="J257" i="7"/>
  <c r="J262" i="7" s="1"/>
  <c r="J22" i="7"/>
  <c r="I84" i="7" s="1"/>
  <c r="I59" i="7"/>
  <c r="I53" i="7"/>
  <c r="I48" i="7"/>
  <c r="J56" i="7"/>
  <c r="I56" i="7"/>
  <c r="J53" i="7"/>
  <c r="J102" i="7"/>
  <c r="J52" i="7" l="1"/>
  <c r="J303" i="7"/>
  <c r="J87" i="7"/>
  <c r="J84" i="7"/>
  <c r="I87" i="7"/>
  <c r="I81" i="7"/>
  <c r="I76" i="7"/>
  <c r="J76" i="7"/>
  <c r="J75" i="7" s="1"/>
  <c r="J304" i="7" l="1"/>
  <c r="J306" i="7" s="1"/>
  <c r="J80" i="7"/>
  <c r="J88" i="7" l="1"/>
</calcChain>
</file>

<file path=xl/sharedStrings.xml><?xml version="1.0" encoding="utf-8"?>
<sst xmlns="http://schemas.openxmlformats.org/spreadsheetml/2006/main" count="2443" uniqueCount="612">
  <si>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</si>
  <si>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</si>
  <si>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</si>
  <si>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</si>
  <si>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</si>
  <si>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</si>
  <si>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</si>
  <si>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</si>
  <si>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</si>
  <si>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</si>
  <si>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</si>
  <si>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</si>
  <si>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</si>
  <si>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</si>
  <si>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</si>
  <si>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</si>
  <si>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</si>
  <si>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</si>
  <si>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</si>
  <si>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</si>
  <si>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</si>
  <si>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</si>
  <si>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</si>
  <si>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</si>
  <si>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</si>
  <si>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</si>
  <si>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</si>
  <si>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</si>
  <si>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</si>
  <si>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</si>
  <si>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</si>
  <si>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</si>
  <si>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</si>
  <si>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</si>
  <si>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</si>
  <si>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</si>
  <si>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</si>
  <si>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</si>
  <si>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</si>
  <si>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</si>
  <si>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</si>
  <si>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</si>
  <si>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</si>
  <si>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</si>
  <si>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</si>
  <si>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</si>
  <si>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</si>
  <si>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</si>
  <si>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</si>
  <si>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2021 г.</t>
  </si>
  <si>
    <t>и плановый период 2022 и 2023 годов</t>
  </si>
  <si>
    <t>Комитет по образованию администрации МО "Всеволожский муниципальный район" Ленинградской области</t>
  </si>
  <si>
    <t>Муниципальное общеобразовательное учреждение "Средняя общеобразовательная школа № 5" г.Всеволожска</t>
  </si>
  <si>
    <t>41390166</t>
  </si>
  <si>
    <t>015</t>
  </si>
  <si>
    <t>41320291</t>
  </si>
  <si>
    <t>4703031842</t>
  </si>
  <si>
    <t>470301001</t>
  </si>
  <si>
    <t>на 2021 г</t>
  </si>
  <si>
    <t>на 2022 г</t>
  </si>
  <si>
    <t>на 2023 г</t>
  </si>
  <si>
    <t>Аналитическая группа</t>
  </si>
  <si>
    <t>Выплаты, уменьшающие доход, всего</t>
  </si>
  <si>
    <t>3000</t>
  </si>
  <si>
    <t>100</t>
  </si>
  <si>
    <t>Поступления от доходов, всего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</si>
  <si>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</si>
  <si>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</si>
  <si>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</si>
  <si>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</si>
  <si>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</si>
  <si>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</si>
  <si>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</si>
  <si>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Доходы от собственности</t>
  </si>
  <si>
    <t>1100</t>
  </si>
  <si>
    <t>120</t>
  </si>
  <si>
    <t xml:space="preserve">      Доходы от операционной аренды</t>
  </si>
  <si>
    <t>1110</t>
  </si>
  <si>
    <t>121</t>
  </si>
  <si>
    <t>01500000000002063</t>
  </si>
  <si>
    <t>доходы от оказания услуг, работ, компенсации затрат учреждений, всего</t>
  </si>
  <si>
    <t>1200</t>
  </si>
  <si>
    <t>130</t>
  </si>
  <si>
    <t>в том числе: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</si>
  <si>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</si>
  <si>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</si>
  <si>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</si>
  <si>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Субсидия на выполнение государственного (муниципального) задания</t>
  </si>
  <si>
    <t>015012051</t>
  </si>
  <si>
    <t>01500000000005000</t>
  </si>
  <si>
    <t>015012075</t>
  </si>
  <si>
    <t>015012420</t>
  </si>
  <si>
    <t>01500000000004000</t>
  </si>
  <si>
    <t>015012521</t>
  </si>
  <si>
    <t>015012522</t>
  </si>
  <si>
    <t xml:space="preserve">   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</si>
  <si>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1230</t>
  </si>
  <si>
    <t>01500000000002062</t>
  </si>
  <si>
    <t xml:space="preserve">   Поступления от доходов</t>
  </si>
  <si>
    <t>1241</t>
  </si>
  <si>
    <t>135</t>
  </si>
  <si>
    <t xml:space="preserve">   Безвозмездные денежные поступления, всего</t>
  </si>
  <si>
    <t>1400</t>
  </si>
  <si>
    <t>150</t>
  </si>
  <si>
    <t xml:space="preserve">      Поступления от иной, приносящей доход деятельности</t>
  </si>
  <si>
    <t>1430</t>
  </si>
  <si>
    <t>155</t>
  </si>
  <si>
    <t xml:space="preserve">      Субсидии на иные цели</t>
  </si>
  <si>
    <t>1411</t>
  </si>
  <si>
    <t>162</t>
  </si>
  <si>
    <t>015112005</t>
  </si>
  <si>
    <t>1410</t>
  </si>
  <si>
    <t>152</t>
  </si>
  <si>
    <t>015112016</t>
  </si>
  <si>
    <t>015112034</t>
  </si>
  <si>
    <t>015112035</t>
  </si>
  <si>
    <t>015112042</t>
  </si>
  <si>
    <t>015112051</t>
  </si>
  <si>
    <t>015112062</t>
  </si>
  <si>
    <t>015112065</t>
  </si>
  <si>
    <t>015112072</t>
  </si>
  <si>
    <t>015112074</t>
  </si>
  <si>
    <t>015112075</t>
  </si>
  <si>
    <t>015112103</t>
  </si>
  <si>
    <t>015112135</t>
  </si>
  <si>
    <t>015112175</t>
  </si>
  <si>
    <t>015112177</t>
  </si>
  <si>
    <t>прочие поступления, всего</t>
  </si>
  <si>
    <t>1980</t>
  </si>
  <si>
    <t>510</t>
  </si>
  <si>
    <t>Увеличение остатков денежных средств за счет возврата дебиторской задолженности прошлых лет</t>
  </si>
  <si>
    <t>1981</t>
  </si>
  <si>
    <t>Прочие выплаты, всего</t>
  </si>
  <si>
    <t>4000</t>
  </si>
  <si>
    <t>Выплаты по расходам, всего</t>
  </si>
  <si>
    <t>2000</t>
  </si>
  <si>
    <t xml:space="preserve">   Выплаты персоналу, всего</t>
  </si>
  <si>
    <t>2100</t>
  </si>
  <si>
    <t xml:space="preserve">      Оплата труда</t>
  </si>
  <si>
    <t>2110</t>
  </si>
  <si>
    <t>111</t>
  </si>
  <si>
    <t xml:space="preserve">         Заработная плата</t>
  </si>
  <si>
    <t>211</t>
  </si>
  <si>
    <t>01500000005000211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</si>
  <si>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</si>
  <si>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</si>
  <si>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</si>
  <si>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</si>
  <si>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</si>
  <si>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</si>
  <si>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</si>
  <si>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</si>
  <si>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</si>
  <si>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</si>
  <si>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01500000005000213</t>
  </si>
  <si>
    <t>01500000004000213</t>
  </si>
  <si>
    <t xml:space="preserve">   Социальные и иные выплаты населению, всего</t>
  </si>
  <si>
    <t>2200</t>
  </si>
  <si>
    <t>300</t>
  </si>
  <si>
    <t xml:space="preserve">      Социальные выплаты гражданам, кроме публичных нормативных социальных выплат</t>
  </si>
  <si>
    <t>2210</t>
  </si>
  <si>
    <t>320</t>
  </si>
  <si>
    <t xml:space="preserve">         из них: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</si>
  <si>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</si>
  <si>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</si>
  <si>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 по социальной помощи населению в натуральной форме</t>
  </si>
  <si>
    <t>263</t>
  </si>
  <si>
    <t xml:space="preserve">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</si>
  <si>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</si>
  <si>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</si>
  <si>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 xml:space="preserve">         Иные выплаты текущего характера физическим лицам</t>
  </si>
  <si>
    <t>296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</si>
  <si>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</si>
  <si>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</si>
  <si>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</si>
  <si>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</si>
  <si>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</si>
  <si>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</si>
  <si>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</si>
  <si>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</si>
  <si>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</si>
  <si>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</si>
  <si>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</si>
  <si>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</si>
  <si>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</si>
  <si>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</si>
  <si>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01500000002263292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</si>
  <si>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</si>
  <si>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</si>
  <si>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01500000002263293</t>
  </si>
  <si>
    <t xml:space="preserve">         Другие экономические санкции</t>
  </si>
  <si>
    <t>295</t>
  </si>
  <si>
    <t>01500000002263295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</si>
  <si>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</si>
  <si>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</si>
  <si>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</si>
  <si>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</si>
  <si>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</si>
  <si>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Услуги связи</t>
  </si>
  <si>
    <t>221</t>
  </si>
  <si>
    <t>01500000005000221</t>
  </si>
  <si>
    <t>01500000004000221</t>
  </si>
  <si>
    <t xml:space="preserve">         Транспортные услуги</t>
  </si>
  <si>
    <t>222</t>
  </si>
  <si>
    <t>01500000002263222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</si>
  <si>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</si>
  <si>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</si>
  <si>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</si>
  <si>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</si>
  <si>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</si>
  <si>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01500000002262225</t>
  </si>
  <si>
    <t>01500000005000225</t>
  </si>
  <si>
    <t>01500000004000225</t>
  </si>
  <si>
    <t xml:space="preserve">         Прочие работы, услуги</t>
  </si>
  <si>
    <t>226</t>
  </si>
  <si>
    <t>01500000004000226</t>
  </si>
  <si>
    <t>01500000005000226</t>
  </si>
  <si>
    <t>01500000002263226</t>
  </si>
  <si>
    <t xml:space="preserve">         Увеличение стоимости основных средств</t>
  </si>
  <si>
    <t>310</t>
  </si>
  <si>
    <t>01500000004000310</t>
  </si>
  <si>
    <t>712E452100</t>
  </si>
  <si>
    <t>01500000005000310</t>
  </si>
  <si>
    <t>01500000002263310</t>
  </si>
  <si>
    <t xml:space="preserve">         Увеличение стоимости строительных материалов</t>
  </si>
  <si>
    <t>344</t>
  </si>
  <si>
    <t>01500000004000344</t>
  </si>
  <si>
    <t xml:space="preserve">         Увеличение стоимости прочих материальных запасов</t>
  </si>
  <si>
    <t>346</t>
  </si>
  <si>
    <t>01500000002263346</t>
  </si>
  <si>
    <t>01500000005000346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</si>
  <si>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</si>
  <si>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</si>
  <si>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</si>
  <si>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01500000004000346</t>
  </si>
  <si>
    <t xml:space="preserve">      Закупку энергетических ресурсов</t>
  </si>
  <si>
    <t>2660</t>
  </si>
  <si>
    <t>247</t>
  </si>
  <si>
    <t>01500000002263223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</si>
  <si>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</si>
  <si>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</si>
  <si>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</si>
  <si>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</si>
  <si>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</si>
  <si>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</si>
  <si>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</si>
  <si>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</si>
  <si>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</si>
  <si>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</si>
  <si>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</si>
  <si>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>2021</t>
  </si>
  <si>
    <t>1.2</t>
  </si>
  <si>
    <t>1.1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</si>
  <si>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</si>
  <si>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26300</t>
  </si>
  <si>
    <t>2020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</si>
  <si>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</si>
  <si>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</si>
  <si>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1.2.1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</si>
  <si>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</si>
  <si>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</si>
  <si>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</si>
  <si>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соответствии с Федеральным законом № 44-ФЗ</t>
  </si>
  <si>
    <t>26411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</si>
  <si>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</si>
  <si>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</si>
  <si>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</si>
  <si>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</si>
  <si>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26421</t>
  </si>
  <si>
    <t>1.2.2.2</t>
  </si>
  <si>
    <t>26421.1</t>
  </si>
  <si>
    <t>1.2.3</t>
  </si>
  <si>
    <t xml:space="preserve">  За счет прочих источников финансового обеспечения</t>
  </si>
  <si>
    <t>26450</t>
  </si>
  <si>
    <t>1.2.3.1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</si>
  <si>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</si>
  <si>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</si>
  <si>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</si>
  <si>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2.1</t>
  </si>
  <si>
    <t xml:space="preserve"> В том числе по году начала закупки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</si>
  <si>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</si>
  <si>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</si>
  <si>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</si>
  <si>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</si>
  <si>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</si>
  <si>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</si>
  <si>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</si>
  <si>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</si>
  <si>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</si>
  <si>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</si>
  <si>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</si>
  <si>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</si>
  <si>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СОГЛАСОВАНО</t>
  </si>
  <si>
    <t>(наименование должности уполномоченного лица органа-учредителя)</t>
  </si>
  <si>
    <t>МО "Всеволожский муниципальный район" ЛО</t>
  </si>
  <si>
    <t>директор</t>
  </si>
  <si>
    <t>Зверева С.В.</t>
  </si>
  <si>
    <t>главный бухгалтер</t>
  </si>
  <si>
    <t>Цыпляева В.Н.</t>
  </si>
  <si>
    <t>8(81370) 27-075</t>
  </si>
  <si>
    <t>Директор муниципального учреждения "Центр экономики и финансов бюджетных учреждений муниципального образования "Всеволожский муниципальный район" Ленинградской области</t>
  </si>
  <si>
    <t>М.А.Фролова</t>
  </si>
  <si>
    <t>21</t>
  </si>
  <si>
    <t>Приложение к Плану</t>
  </si>
  <si>
    <t xml:space="preserve"> Расчеты (обоснования) плановых показателей по поступлениям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</si>
  <si>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</si>
  <si>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</si>
  <si>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№ п/п</t>
  </si>
  <si>
    <t>Наименование объекта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</si>
  <si>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</si>
  <si>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</si>
  <si>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</si>
  <si>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Прочие источники финансового обеспечения</t>
  </si>
  <si>
    <t xml:space="preserve">Аренда за помещение ИП Горбач </t>
  </si>
  <si>
    <t>Итого:</t>
  </si>
  <si>
    <t>Всего  п.1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</si>
  <si>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</si>
  <si>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</si>
  <si>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</si>
  <si>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2.2 Доходы от оказания платных услуг (работ) потребителям соответствующих услуг (работ)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</si>
  <si>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</si>
  <si>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</si>
  <si>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 xml:space="preserve">возврат платежа </t>
  </si>
  <si>
    <t>2.3 Доходы от компенсации затрат</t>
  </si>
  <si>
    <t>2.4 Доходы по условным арендным платежам</t>
  </si>
  <si>
    <t xml:space="preserve">поступления от иной, приносящей доход деятельности </t>
  </si>
  <si>
    <t xml:space="preserve">  МОБУ ДОД "ДДЮТ Всеволожского района"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</si>
  <si>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</si>
  <si>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</si>
  <si>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</si>
  <si>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целевые субсидии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</si>
  <si>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</si>
  <si>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</si>
  <si>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Благотворительные взносы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</si>
  <si>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</si>
  <si>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</si>
  <si>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</si>
  <si>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>всего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</si>
  <si>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</si>
  <si>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</si>
  <si>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Код видов расходов</t>
  </si>
  <si>
    <t xml:space="preserve">Источник финансового обеспечения </t>
  </si>
  <si>
    <t>За счет субсидий, предоставляемых на финансовое обеспечение выполнения государственного (муниципального) задания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</si>
  <si>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</si>
  <si>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</si>
  <si>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</si>
  <si>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</si>
  <si>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</si>
  <si>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</si>
  <si>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</si>
  <si>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</si>
  <si>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</si>
  <si>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</si>
  <si>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</si>
  <si>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Педагогический персонал  </t>
  </si>
  <si>
    <t xml:space="preserve">Итого: </t>
  </si>
  <si>
    <t>Педагогический персонал  (разовая выплата)</t>
  </si>
  <si>
    <t xml:space="preserve">Административный персонал                         </t>
  </si>
  <si>
    <t xml:space="preserve">Другие специалисты и служащие </t>
  </si>
  <si>
    <t xml:space="preserve">Рабочие по комплексному обслуживанию и ремонту здания </t>
  </si>
  <si>
    <t xml:space="preserve">Педагогический персонал  (классное руководство) выплаты из средств МЗ, 9 месяцев </t>
  </si>
  <si>
    <t xml:space="preserve">Больничные листы за счет работодателя (педагогический персонал)  </t>
  </si>
  <si>
    <t xml:space="preserve">Больничные листы за счет работодателя (прочий персонал) 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</si>
  <si>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</si>
  <si>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</si>
  <si>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</si>
  <si>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</si>
  <si>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</si>
  <si>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</si>
  <si>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</si>
  <si>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</si>
  <si>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</si>
  <si>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</si>
  <si>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</si>
  <si>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</si>
  <si>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</si>
  <si>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</si>
  <si>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 xml:space="preserve">Страховые взносы в Пенсионный фонд Российской Федерации, всего   </t>
  </si>
  <si>
    <t>по ставке 22,0%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</si>
  <si>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</si>
  <si>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</si>
  <si>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</si>
  <si>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</si>
  <si>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</si>
  <si>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</si>
  <si>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</si>
  <si>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</si>
  <si>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</si>
  <si>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</si>
  <si>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</si>
  <si>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</si>
  <si>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</si>
  <si>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 xml:space="preserve">Страховые взносы в Пенсионный фонд Российской Федерации, всего   </t>
    </r>
    <r>
      <rPr>
        <b/>
        <sz val="10"/>
        <rFont val="Times New Roman"/>
        <family val="1"/>
        <charset val="204"/>
      </rPr>
      <t xml:space="preserve">           </t>
    </r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</si>
  <si>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</si>
  <si>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</si>
  <si>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</si>
  <si>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</si>
  <si>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</si>
  <si>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</si>
  <si>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851; 853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</si>
  <si>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</si>
  <si>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</si>
  <si>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</si>
  <si>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 xml:space="preserve">Налог на имущество организаций                       </t>
  </si>
  <si>
    <r>
      <t xml:space="preserve">Налог на  земельный налог </t>
    </r>
    <r>
      <rPr>
        <b/>
        <sz val="10"/>
        <rFont val="Times New Roman"/>
        <family val="1"/>
        <charset val="204"/>
      </rPr>
      <t xml:space="preserve"> </t>
    </r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</si>
  <si>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</si>
  <si>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</si>
  <si>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</si>
  <si>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</si>
  <si>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</si>
  <si>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</si>
  <si>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</si>
  <si>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</si>
  <si>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 xml:space="preserve">Использование сети интернет  </t>
  </si>
  <si>
    <t xml:space="preserve"> Итого:</t>
  </si>
  <si>
    <t xml:space="preserve">Абонентская плата за номер                             </t>
  </si>
  <si>
    <t>Внеутризоновые соединения</t>
  </si>
  <si>
    <t xml:space="preserve">Повременная оплата местных соединений </t>
  </si>
  <si>
    <t xml:space="preserve">Повременная оплата междугородних соединений 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</si>
  <si>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</si>
  <si>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</si>
  <si>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</si>
  <si>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</si>
  <si>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</si>
  <si>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</si>
  <si>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</si>
  <si>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</si>
  <si>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</si>
  <si>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 xml:space="preserve">потребление электроэнергии Квт /ч                                          </t>
  </si>
  <si>
    <t>потребление теплоэнергии Гкал</t>
  </si>
  <si>
    <t xml:space="preserve">потребление холодной воды </t>
  </si>
  <si>
    <t>потребление стоков</t>
  </si>
  <si>
    <t>энергосервисный контракт</t>
  </si>
  <si>
    <t>ТКО (вывоз мусора)</t>
  </si>
  <si>
    <t xml:space="preserve">Итого : 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</si>
  <si>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</si>
  <si>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</si>
  <si>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</si>
  <si>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</si>
  <si>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</si>
  <si>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</si>
  <si>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</si>
  <si>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</si>
  <si>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r>
      <t xml:space="preserve">Уборка помещений, территорий, гардеробное обслуживание  </t>
    </r>
    <r>
      <rPr>
        <b/>
        <sz val="10"/>
        <rFont val="Times New Roman"/>
        <family val="1"/>
        <charset val="204"/>
      </rPr>
      <t xml:space="preserve"> </t>
    </r>
  </si>
  <si>
    <t>Итого :</t>
  </si>
  <si>
    <t xml:space="preserve">ТО системы охранного видеонаблюдения                                       </t>
  </si>
  <si>
    <t xml:space="preserve"> ТО системы СКУД аудидомофона</t>
  </si>
  <si>
    <t>ТО пультового оборудования по приему сигналов  АПС</t>
  </si>
  <si>
    <t>Замер сопротивления изоляции электропроводки</t>
  </si>
  <si>
    <t xml:space="preserve">ТО счетчиков тепловой энергии </t>
  </si>
  <si>
    <t>Дератеризации, дезинсекции</t>
  </si>
  <si>
    <t>Акарицидной обработке</t>
  </si>
  <si>
    <t>ТО кнопки сигнализации</t>
  </si>
  <si>
    <t>Ремонт оргтехники,обследование тех.состояния (аттестация объектов нефинансовых активов)</t>
  </si>
  <si>
    <t>ТО системы вентиляции</t>
  </si>
  <si>
    <t>Промывка и опрессовка системы отопления</t>
  </si>
  <si>
    <t>Поверка узла учета по теплу</t>
  </si>
  <si>
    <t xml:space="preserve">Заправка картриджей </t>
  </si>
  <si>
    <t>Ремонт технологического оборудования</t>
  </si>
  <si>
    <t>Утилизация техники</t>
  </si>
  <si>
    <t>Перезарядка огнетушителей</t>
  </si>
  <si>
    <t xml:space="preserve">Огнезащитная обработка помещения </t>
  </si>
  <si>
    <t>Проведенние испытания пожарных кранов</t>
  </si>
  <si>
    <t>ТО энергоснабжения</t>
  </si>
  <si>
    <t>ТО обслуживание канализации</t>
  </si>
  <si>
    <t>ТО обслуживание лифта</t>
  </si>
  <si>
    <t>Замена картриджа водоочистительной системы</t>
  </si>
  <si>
    <t>Ремонт помещений</t>
  </si>
  <si>
    <t>Уборка снега</t>
  </si>
  <si>
    <t>Ремонт электрощитов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</si>
  <si>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</si>
  <si>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</si>
  <si>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</si>
  <si>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 xml:space="preserve">Обслуживание информационных баз данных                                          </t>
  </si>
  <si>
    <t>охрана здания</t>
  </si>
  <si>
    <t>ТО кнопки сигнализации (тревожная кнопка)</t>
  </si>
  <si>
    <t>повышение квалификации</t>
  </si>
  <si>
    <t>Услуги по обновлению программного обеспечения</t>
  </si>
  <si>
    <t>Услуги по утилизации ламп, электронной техники</t>
  </si>
  <si>
    <t>Разработка тех.условий присоединения к сетям инженерно-технического обеспечения, увеличение потребляемой мощности</t>
  </si>
  <si>
    <t>Лабораторные исследования</t>
  </si>
  <si>
    <t>подписка на периодические и справочные  издания</t>
  </si>
  <si>
    <t>диспансеризация, медицинский осмотр работников, состоящих в штате учреждения</t>
  </si>
  <si>
    <t>11</t>
  </si>
  <si>
    <t>Услуги по предоставлению выписок из государственного реестра</t>
  </si>
  <si>
    <t>12</t>
  </si>
  <si>
    <t>Услуги по обслуживанию вестибюльных ковров</t>
  </si>
  <si>
    <t>13</t>
  </si>
  <si>
    <t>Услуги по изготовлению сертификата ключей</t>
  </si>
  <si>
    <t>14</t>
  </si>
  <si>
    <t>Услуги по обслуживанию компьютерной техники</t>
  </si>
  <si>
    <t>Программное обеспечение  "ЦОС"</t>
  </si>
  <si>
    <t>Горячее питание обучающихся, получающих начальное общее образование</t>
  </si>
  <si>
    <t>6.7. Расчет (обоснование) расходов на увеличение стоимости основных средств, материальных запасов, права пользования</t>
  </si>
  <si>
    <t>Средняя стоимость, руб.</t>
  </si>
  <si>
    <t>Сумма, руб. 
(гр. 2 x гр. 3)</t>
  </si>
  <si>
    <t xml:space="preserve">учебники                                         </t>
  </si>
  <si>
    <t>мебель ученическая ФГОС</t>
  </si>
  <si>
    <t>учебно-наглядные пособия (логопед, психолог,0БЖ)</t>
  </si>
  <si>
    <t>Доска магнитно-маркерная</t>
  </si>
  <si>
    <t>Жалюзи в учебные кабинеты</t>
  </si>
  <si>
    <t>Компьюторное оборудование в учебные кабинеты</t>
  </si>
  <si>
    <t>Стенды в учебные классы</t>
  </si>
  <si>
    <t>Спортинвентарь</t>
  </si>
  <si>
    <t>Мебель "ЦОС"</t>
  </si>
  <si>
    <t>Тележки д/зарядки ноутбуков "ЦОС"</t>
  </si>
  <si>
    <t>Доска стеклянная "ЦОС"</t>
  </si>
  <si>
    <t>Логотип  "ЦОС"</t>
  </si>
  <si>
    <t>Интерактивная панель "ЦОС"</t>
  </si>
  <si>
    <t>Бумага для РДР, ВПР, ИС</t>
  </si>
  <si>
    <t>Прописи</t>
  </si>
  <si>
    <t xml:space="preserve">моющие и дезифинцирующие средства  </t>
  </si>
  <si>
    <t xml:space="preserve">канцелярские товары, бумага                          </t>
  </si>
  <si>
    <t>лампы светодиодные</t>
  </si>
  <si>
    <t xml:space="preserve"> хозяйственный инвентарь </t>
  </si>
  <si>
    <t>Картриджи</t>
  </si>
  <si>
    <t>Сантехизделия(смесители, подводка для воды)</t>
  </si>
  <si>
    <t>распираторы, подставки д/огнетушителей</t>
  </si>
  <si>
    <t>Электрооборудование, электрические инструменты</t>
  </si>
  <si>
    <t>Компьютерное оборудование, новые рабочие места</t>
  </si>
  <si>
    <t>кухонный инвентарь</t>
  </si>
  <si>
    <t>Оргтехника</t>
  </si>
  <si>
    <t>Офисная мебель</t>
  </si>
  <si>
    <t>Флеш-память</t>
  </si>
  <si>
    <t>Бойлеры</t>
  </si>
  <si>
    <t>грамоты, аттестаты</t>
  </si>
  <si>
    <t>111, 119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</si>
  <si>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</si>
  <si>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 xml:space="preserve">Воспитатель  ГПД   </t>
  </si>
  <si>
    <t>Педагогический персонал (классные руководители) за счет федеральных средств 3 месяца</t>
  </si>
  <si>
    <t xml:space="preserve">Страховые взносы в Пенсионный фонд Российской Федерации, всего     </t>
  </si>
  <si>
    <t xml:space="preserve">Страховые взносы в Пенсионный фонд Российской Федерации, всего    </t>
  </si>
  <si>
    <t>296, 321</t>
  </si>
  <si>
    <t>Социальное обеспечение детй-сирот и детей, оставшихся без попечения родителей за счет средств областного бюджета</t>
  </si>
  <si>
    <t>Выплата стипендии Главы администрации муниципального образования "Всеволожский муниципальный район" Ленинградской области за счет средств местного бюджета</t>
  </si>
  <si>
    <t>Подвоз обучающихся за счет средств местного бюджета</t>
  </si>
  <si>
    <t>На укрепление материально-технической базы организаций общего образования (ремонтные работы в общеобразовательных организациях) за счет средств областного и местного бюджетов</t>
  </si>
  <si>
    <t>На строительство, реконструкцию, приобретение, ремонт объектов для организации дошкольного, общего, дополнительного образования, ремонт загородных стационарных лагерей за счет средств местного бюджетов</t>
  </si>
  <si>
    <t>На поддержку развития общественной инфраструктуры муниципального значения в Ленинградской области за счет средств местного бюджетов</t>
  </si>
  <si>
    <t>На организацию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за счет  средств местного бюджета</t>
  </si>
  <si>
    <t>На организацию работы трудовых бригад за счет средств местного бюджета</t>
  </si>
  <si>
    <t>На 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 за счет средств областного бюджета</t>
  </si>
  <si>
    <t>На организацию горячего питания обучающихся, получающих начальное общее образование в государственных и муниципальных образовательных организаций за счет средств федерального и областного бюджетов</t>
  </si>
  <si>
    <t>На организацию электронного и дистанционного обучения детей-инвалидов, обучающихся в муниципальных и общеобразовательных организациях, за счет средств областного и местного бюджетов</t>
  </si>
  <si>
    <t>На развитие потенциала системы дошкольного, общего и дополнительного образования за счет средств областного и местного бюджетов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</si>
  <si>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федерального проекта "Цифровая образовательная среда" за счет средств федерального, областного и местного бюджетов</t>
  </si>
  <si>
    <t>На укрепление материально-технической базы организации (ноутбуки) за счет средств местного бюджета</t>
  </si>
  <si>
    <t>Страховые взносы в Пенсионный фонд Российской Федерации, всего</t>
  </si>
  <si>
    <t>За счет прочих источников финансового обеспечения</t>
  </si>
  <si>
    <t xml:space="preserve">уплата штрафов  (в том числе административных), пеней, иных платежей  (КОСГУ 292)  </t>
  </si>
  <si>
    <t>уплата штрафов  (в том числе административных), пеней, иных платежей  (КОСГУ  293)</t>
  </si>
  <si>
    <t>уплата штрафов  (в том числе административных), пеней, иных платежей  (КОСГУ 295)</t>
  </si>
  <si>
    <t>Оплата потребления теплоэнергии (Гкал)</t>
  </si>
  <si>
    <t>ТО системы теплоснабжения</t>
  </si>
  <si>
    <t>Семинары</t>
  </si>
  <si>
    <t>хозяйственный инвентарь</t>
  </si>
  <si>
    <t>_______________</t>
  </si>
  <si>
    <t xml:space="preserve">     С.В.Зверева</t>
  </si>
  <si>
    <t xml:space="preserve">                         (подпись)</t>
  </si>
  <si>
    <t>8(81370)27-075</t>
  </si>
  <si>
    <t>Подвоз учащихся к Кванториуму</t>
  </si>
  <si>
    <t>офисная мебель (1 комплект )</t>
  </si>
  <si>
    <t>Председатель Комитета по образованию администрации МО "Всеволожский муниципальный район" ЛО</t>
  </si>
  <si>
    <r>
      <t>_________________</t>
    </r>
    <r>
      <rPr>
        <u/>
        <sz val="11"/>
        <color indexed="8"/>
        <rFont val="Times New Roman"/>
        <family val="1"/>
        <charset val="204"/>
      </rPr>
      <t xml:space="preserve"> И.П.Федоренко</t>
    </r>
  </si>
  <si>
    <t xml:space="preserve">                 (расшифровка подписи)</t>
  </si>
  <si>
    <t>Уникальный 
код</t>
  </si>
  <si>
    <t>4.2</t>
  </si>
  <si>
    <t>015112013</t>
  </si>
  <si>
    <t>Всего  п.2.1</t>
  </si>
  <si>
    <t>Всего  п.2.2</t>
  </si>
  <si>
    <t>Всего  п.2.4</t>
  </si>
  <si>
    <t>Итого  п.2</t>
  </si>
  <si>
    <t>Всего  п.4.1</t>
  </si>
  <si>
    <t>Всего  п.4.3</t>
  </si>
  <si>
    <t>Всего  п.4.4</t>
  </si>
  <si>
    <t>Итого  п.4</t>
  </si>
  <si>
    <t>ИТОГО п. 3</t>
  </si>
  <si>
    <t>Всего п. 3</t>
  </si>
  <si>
    <t>Всего п. 6.2</t>
  </si>
  <si>
    <t>Всего п. 6.3</t>
  </si>
  <si>
    <t>Всего п. 6.5</t>
  </si>
  <si>
    <t>Всего п. 6.6</t>
  </si>
  <si>
    <t>ИТОГО п. 6</t>
  </si>
  <si>
    <t>ИТОГО  п. 6</t>
  </si>
  <si>
    <t>Всего  п. 6.7</t>
  </si>
  <si>
    <t>Всего</t>
  </si>
  <si>
    <t>Реализация основного мероприятия "Обеспечение безопасности участия детей в дорожном движении" за счет средств местного бюджета</t>
  </si>
  <si>
    <t>Всего   п.1.1</t>
  </si>
  <si>
    <t>Всего   п.1.4</t>
  </si>
  <si>
    <t>ИТОГО   п.1</t>
  </si>
  <si>
    <t>Всего   п.2</t>
  </si>
  <si>
    <t>ИТОГО     п.2</t>
  </si>
  <si>
    <t>Всего   п.6.2</t>
  </si>
  <si>
    <t>Всего   п.6.5</t>
  </si>
  <si>
    <t>Всего   п.6.6</t>
  </si>
  <si>
    <t>Всего   п. 1.1</t>
  </si>
  <si>
    <t>Всего   п. 1.4</t>
  </si>
  <si>
    <t>ИТОГО п. 1</t>
  </si>
  <si>
    <t>ИТОГО   п.3</t>
  </si>
  <si>
    <t>Всего   п.6.1</t>
  </si>
  <si>
    <t>Всего   п.6.3</t>
  </si>
  <si>
    <t>Всего   п.6.7</t>
  </si>
  <si>
    <t>ИТОГО    п. 6</t>
  </si>
  <si>
    <t>декабря</t>
  </si>
  <si>
    <t>Всего  п.3</t>
  </si>
  <si>
    <t>Итого  п.3</t>
  </si>
  <si>
    <t>Пени</t>
  </si>
  <si>
    <t xml:space="preserve">      .12.2021</t>
  </si>
  <si>
    <t>"_ 29  "   _декабря    2021_г.</t>
  </si>
  <si>
    <t>от "  29   " декабря 2021 г.</t>
  </si>
  <si>
    <t>29</t>
  </si>
  <si>
    <t xml:space="preserve">      " 29  "  декабря 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</si>
</sst>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#,##0.0000"/>
    <numFmt numFmtId="167" formatCode="#,##0.0"/>
  </numFmts>
  <fonts count="30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0"/>
      <color indexed="8"/>
      <name val="Arial Cy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scheme val="minor"/>
    </font>
    <font>
      <sz val="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5">
    <xf numFmtId="0" fontId="0" fillId="0" borderId="0" xfId="0"/>
    <xf numFmtId="0" fontId="2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21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49" fontId="1" fillId="2" borderId="23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3"/>
    </xf>
    <xf numFmtId="0" fontId="6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0" fontId="9" fillId="2" borderId="1" xfId="0" applyNumberFormat="1" applyFont="1" applyFill="1" applyBorder="1" applyAlignment="1">
      <alignment horizontal="left"/>
    </xf>
    <xf numFmtId="0" fontId="10" fillId="0" borderId="0" xfId="0" applyFont="1"/>
    <xf numFmtId="0" fontId="11" fillId="2" borderId="1" xfId="0" applyNumberFormat="1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horizontal="right"/>
    </xf>
    <xf numFmtId="0" fontId="9" fillId="2" borderId="34" xfId="0" applyNumberFormat="1" applyFont="1" applyFill="1" applyBorder="1" applyAlignment="1">
      <alignment horizontal="left"/>
    </xf>
    <xf numFmtId="0" fontId="9" fillId="2" borderId="35" xfId="0" applyNumberFormat="1" applyFont="1" applyFill="1" applyBorder="1" applyAlignment="1">
      <alignment horizontal="left"/>
    </xf>
    <xf numFmtId="0" fontId="9" fillId="2" borderId="36" xfId="0" applyNumberFormat="1" applyFont="1" applyFill="1" applyBorder="1" applyAlignment="1">
      <alignment horizontal="left"/>
    </xf>
    <xf numFmtId="0" fontId="9" fillId="2" borderId="37" xfId="0" applyNumberFormat="1" applyFont="1" applyFill="1" applyBorder="1" applyAlignment="1">
      <alignment horizontal="left"/>
    </xf>
    <xf numFmtId="0" fontId="11" fillId="2" borderId="36" xfId="0" applyNumberFormat="1" applyFont="1" applyFill="1" applyBorder="1" applyAlignment="1">
      <alignment horizontal="center" vertical="top"/>
    </xf>
    <xf numFmtId="0" fontId="11" fillId="2" borderId="37" xfId="0" applyNumberFormat="1" applyFont="1" applyFill="1" applyBorder="1" applyAlignment="1">
      <alignment horizontal="center" vertical="top"/>
    </xf>
    <xf numFmtId="0" fontId="9" fillId="2" borderId="42" xfId="0" applyNumberFormat="1" applyFont="1" applyFill="1" applyBorder="1" applyAlignment="1">
      <alignment horizontal="left"/>
    </xf>
    <xf numFmtId="0" fontId="9" fillId="2" borderId="43" xfId="0" applyNumberFormat="1" applyFont="1" applyFill="1" applyBorder="1" applyAlignment="1">
      <alignment horizontal="left"/>
    </xf>
    <xf numFmtId="0" fontId="9" fillId="2" borderId="44" xfId="0" applyNumberFormat="1" applyFont="1" applyFill="1" applyBorder="1" applyAlignment="1">
      <alignment horizontal="left"/>
    </xf>
    <xf numFmtId="0" fontId="13" fillId="0" borderId="0" xfId="0" applyFont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4" fontId="13" fillId="4" borderId="46" xfId="0" applyNumberFormat="1" applyFont="1" applyFill="1" applyBorder="1" applyAlignment="1">
      <alignment horizontal="right" vertical="center" wrapText="1"/>
    </xf>
    <xf numFmtId="0" fontId="13" fillId="4" borderId="46" xfId="0" applyFont="1" applyFill="1" applyBorder="1" applyAlignment="1">
      <alignment horizontal="center" vertical="center" wrapText="1"/>
    </xf>
    <xf numFmtId="4" fontId="13" fillId="0" borderId="46" xfId="0" applyNumberFormat="1" applyFont="1" applyBorder="1" applyAlignment="1">
      <alignment horizontal="right" vertical="center" wrapText="1"/>
    </xf>
    <xf numFmtId="4" fontId="14" fillId="0" borderId="46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4" fontId="15" fillId="0" borderId="46" xfId="0" applyNumberFormat="1" applyFont="1" applyBorder="1" applyAlignment="1">
      <alignment vertical="center" wrapText="1"/>
    </xf>
    <xf numFmtId="4" fontId="14" fillId="4" borderId="46" xfId="0" applyNumberFormat="1" applyFont="1" applyFill="1" applyBorder="1" applyAlignment="1">
      <alignment horizontal="right" vertical="center" wrapText="1"/>
    </xf>
    <xf numFmtId="3" fontId="13" fillId="0" borderId="4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46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7" fillId="0" borderId="1" xfId="0" applyNumberFormat="1" applyFont="1" applyBorder="1" applyAlignment="1">
      <alignment horizontal="left" vertical="center"/>
    </xf>
    <xf numFmtId="4" fontId="17" fillId="0" borderId="1" xfId="0" applyNumberFormat="1" applyFont="1" applyBorder="1" applyAlignment="1">
      <alignment horizontal="left" vertical="center"/>
    </xf>
    <xf numFmtId="0" fontId="18" fillId="0" borderId="1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/>
    </xf>
    <xf numFmtId="0" fontId="18" fillId="0" borderId="1" xfId="0" applyNumberFormat="1" applyFont="1" applyBorder="1" applyAlignment="1">
      <alignment vertical="center"/>
    </xf>
    <xf numFmtId="0" fontId="17" fillId="0" borderId="46" xfId="0" applyNumberFormat="1" applyFont="1" applyBorder="1" applyAlignment="1">
      <alignment horizontal="center" vertical="center" wrapText="1"/>
    </xf>
    <xf numFmtId="0" fontId="17" fillId="0" borderId="46" xfId="0" applyNumberFormat="1" applyFont="1" applyBorder="1" applyAlignment="1">
      <alignment horizontal="center" vertical="center"/>
    </xf>
    <xf numFmtId="0" fontId="19" fillId="0" borderId="46" xfId="0" applyNumberFormat="1" applyFont="1" applyBorder="1" applyAlignment="1">
      <alignment horizontal="center" vertical="center"/>
    </xf>
    <xf numFmtId="49" fontId="19" fillId="0" borderId="46" xfId="0" applyNumberFormat="1" applyFont="1" applyBorder="1" applyAlignment="1">
      <alignment horizontal="left" vertical="center" wrapText="1"/>
    </xf>
    <xf numFmtId="164" fontId="19" fillId="4" borderId="46" xfId="0" applyNumberFormat="1" applyFont="1" applyFill="1" applyBorder="1" applyAlignment="1">
      <alignment horizontal="center" vertical="center"/>
    </xf>
    <xf numFmtId="4" fontId="19" fillId="4" borderId="46" xfId="0" applyNumberFormat="1" applyFont="1" applyFill="1" applyBorder="1" applyAlignment="1">
      <alignment horizontal="center" vertical="center"/>
    </xf>
    <xf numFmtId="4" fontId="19" fillId="4" borderId="46" xfId="0" applyNumberFormat="1" applyFont="1" applyFill="1" applyBorder="1" applyAlignment="1">
      <alignment horizontal="right" vertical="center"/>
    </xf>
    <xf numFmtId="49" fontId="18" fillId="0" borderId="11" xfId="0" applyNumberFormat="1" applyFont="1" applyBorder="1" applyAlignment="1">
      <alignment horizontal="right" vertical="center"/>
    </xf>
    <xf numFmtId="4" fontId="17" fillId="4" borderId="46" xfId="0" applyNumberFormat="1" applyFont="1" applyFill="1" applyBorder="1" applyAlignment="1">
      <alignment horizontal="center" vertical="center"/>
    </xf>
    <xf numFmtId="0" fontId="17" fillId="4" borderId="46" xfId="0" applyNumberFormat="1" applyFont="1" applyFill="1" applyBorder="1" applyAlignment="1">
      <alignment horizontal="center" vertical="center"/>
    </xf>
    <xf numFmtId="4" fontId="20" fillId="0" borderId="46" xfId="0" applyNumberFormat="1" applyFont="1" applyBorder="1" applyAlignment="1">
      <alignment horizontal="right" vertical="center"/>
    </xf>
    <xf numFmtId="0" fontId="19" fillId="4" borderId="46" xfId="0" applyNumberFormat="1" applyFont="1" applyFill="1" applyBorder="1" applyAlignment="1">
      <alignment horizontal="center" vertical="center"/>
    </xf>
    <xf numFmtId="49" fontId="19" fillId="4" borderId="46" xfId="0" applyNumberFormat="1" applyFont="1" applyFill="1" applyBorder="1" applyAlignment="1">
      <alignment horizontal="left" vertical="center" wrapText="1"/>
    </xf>
    <xf numFmtId="165" fontId="19" fillId="4" borderId="46" xfId="0" applyNumberFormat="1" applyFont="1" applyFill="1" applyBorder="1" applyAlignment="1">
      <alignment horizontal="center" vertical="center"/>
    </xf>
    <xf numFmtId="166" fontId="19" fillId="4" borderId="46" xfId="0" applyNumberFormat="1" applyFont="1" applyFill="1" applyBorder="1" applyAlignment="1">
      <alignment horizontal="center" vertical="center"/>
    </xf>
    <xf numFmtId="4" fontId="20" fillId="4" borderId="46" xfId="0" applyNumberFormat="1" applyFont="1" applyFill="1" applyBorder="1" applyAlignment="1">
      <alignment horizontal="right" vertical="center"/>
    </xf>
    <xf numFmtId="0" fontId="19" fillId="0" borderId="46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/>
    </xf>
    <xf numFmtId="49" fontId="19" fillId="0" borderId="46" xfId="0" applyNumberFormat="1" applyFont="1" applyBorder="1" applyAlignment="1">
      <alignment horizontal="left" vertical="center"/>
    </xf>
    <xf numFmtId="4" fontId="19" fillId="0" borderId="46" xfId="0" applyNumberFormat="1" applyFont="1" applyBorder="1" applyAlignment="1">
      <alignment horizontal="right" vertical="center"/>
    </xf>
    <xf numFmtId="49" fontId="19" fillId="0" borderId="46" xfId="0" applyNumberFormat="1" applyFont="1" applyBorder="1" applyAlignment="1">
      <alignment vertical="center"/>
    </xf>
    <xf numFmtId="0" fontId="19" fillId="0" borderId="46" xfId="0" applyNumberFormat="1" applyFont="1" applyBorder="1" applyAlignment="1">
      <alignment horizontal="center" vertical="center" wrapText="1"/>
    </xf>
    <xf numFmtId="4" fontId="19" fillId="0" borderId="46" xfId="0" applyNumberFormat="1" applyFont="1" applyBorder="1" applyAlignment="1">
      <alignment horizontal="right" vertical="center" wrapText="1"/>
    </xf>
    <xf numFmtId="49" fontId="19" fillId="4" borderId="46" xfId="0" applyNumberFormat="1" applyFont="1" applyFill="1" applyBorder="1" applyAlignment="1">
      <alignment horizontal="center" vertical="center"/>
    </xf>
    <xf numFmtId="4" fontId="20" fillId="4" borderId="46" xfId="0" applyNumberFormat="1" applyFont="1" applyFill="1" applyBorder="1" applyAlignment="1">
      <alignment horizontal="right" vertical="center" wrapText="1"/>
    </xf>
    <xf numFmtId="4" fontId="19" fillId="4" borderId="46" xfId="0" applyNumberFormat="1" applyFont="1" applyFill="1" applyBorder="1" applyAlignment="1">
      <alignment horizontal="right" vertical="center" wrapText="1"/>
    </xf>
    <xf numFmtId="0" fontId="19" fillId="0" borderId="46" xfId="0" applyNumberFormat="1" applyFont="1" applyBorder="1" applyAlignment="1">
      <alignment horizontal="center" vertical="center"/>
    </xf>
    <xf numFmtId="49" fontId="19" fillId="4" borderId="46" xfId="0" applyNumberFormat="1" applyFont="1" applyFill="1" applyBorder="1" applyAlignment="1">
      <alignment vertical="center"/>
    </xf>
    <xf numFmtId="0" fontId="20" fillId="4" borderId="46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left" vertical="center"/>
    </xf>
    <xf numFmtId="0" fontId="17" fillId="0" borderId="11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right" vertical="center"/>
    </xf>
    <xf numFmtId="4" fontId="23" fillId="0" borderId="46" xfId="0" applyNumberFormat="1" applyFont="1" applyBorder="1" applyAlignment="1">
      <alignment horizontal="right" vertical="center"/>
    </xf>
    <xf numFmtId="0" fontId="18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Border="1" applyAlignment="1">
      <alignment horizontal="right" vertical="center"/>
    </xf>
    <xf numFmtId="0" fontId="19" fillId="0" borderId="1" xfId="0" applyNumberFormat="1" applyFont="1" applyBorder="1" applyAlignment="1">
      <alignment horizontal="left" vertical="center"/>
    </xf>
    <xf numFmtId="49" fontId="19" fillId="0" borderId="46" xfId="0" applyNumberFormat="1" applyFont="1" applyBorder="1" applyAlignment="1">
      <alignment horizontal="center" vertical="center"/>
    </xf>
    <xf numFmtId="4" fontId="19" fillId="4" borderId="46" xfId="0" applyNumberFormat="1" applyFont="1" applyFill="1" applyBorder="1" applyAlignment="1">
      <alignment horizontal="center" vertical="center" wrapText="1"/>
    </xf>
    <xf numFmtId="167" fontId="19" fillId="4" borderId="46" xfId="0" applyNumberFormat="1" applyFont="1" applyFill="1" applyBorder="1" applyAlignment="1">
      <alignment horizontal="center" vertical="center" wrapText="1"/>
    </xf>
    <xf numFmtId="2" fontId="19" fillId="4" borderId="46" xfId="0" applyNumberFormat="1" applyFont="1" applyFill="1" applyBorder="1" applyAlignment="1">
      <alignment horizontal="right" vertical="center"/>
    </xf>
    <xf numFmtId="49" fontId="19" fillId="0" borderId="1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horizontal="right" vertical="center"/>
    </xf>
    <xf numFmtId="0" fontId="19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10" fontId="19" fillId="4" borderId="46" xfId="0" applyNumberFormat="1" applyFont="1" applyFill="1" applyBorder="1" applyAlignment="1">
      <alignment horizontal="right" vertical="center" wrapText="1"/>
    </xf>
    <xf numFmtId="0" fontId="19" fillId="4" borderId="10" xfId="0" applyNumberFormat="1" applyFont="1" applyFill="1" applyBorder="1" applyAlignment="1">
      <alignment horizontal="left" vertical="center"/>
    </xf>
    <xf numFmtId="0" fontId="19" fillId="4" borderId="11" xfId="0" applyNumberFormat="1" applyFont="1" applyFill="1" applyBorder="1" applyAlignment="1">
      <alignment horizontal="left" vertical="center"/>
    </xf>
    <xf numFmtId="0" fontId="19" fillId="4" borderId="12" xfId="0" applyNumberFormat="1" applyFont="1" applyFill="1" applyBorder="1" applyAlignment="1">
      <alignment horizontal="left" vertical="center"/>
    </xf>
    <xf numFmtId="0" fontId="20" fillId="0" borderId="46" xfId="0" applyNumberFormat="1" applyFont="1" applyBorder="1" applyAlignment="1">
      <alignment horizontal="center" vertical="center"/>
    </xf>
    <xf numFmtId="4" fontId="18" fillId="4" borderId="46" xfId="0" applyNumberFormat="1" applyFont="1" applyFill="1" applyBorder="1" applyAlignment="1">
      <alignment horizontal="right" vertical="center"/>
    </xf>
    <xf numFmtId="4" fontId="19" fillId="0" borderId="46" xfId="0" applyNumberFormat="1" applyFont="1" applyBorder="1" applyAlignment="1">
      <alignment vertical="center" wrapText="1"/>
    </xf>
    <xf numFmtId="0" fontId="19" fillId="0" borderId="9" xfId="0" applyNumberFormat="1" applyFont="1" applyBorder="1" applyAlignment="1">
      <alignment horizontal="center" vertical="center" wrapText="1"/>
    </xf>
    <xf numFmtId="0" fontId="19" fillId="4" borderId="46" xfId="0" applyNumberFormat="1" applyFont="1" applyFill="1" applyBorder="1" applyAlignment="1">
      <alignment horizontal="center" vertical="center" wrapText="1"/>
    </xf>
    <xf numFmtId="0" fontId="19" fillId="4" borderId="46" xfId="0" applyNumberFormat="1" applyFont="1" applyFill="1" applyBorder="1" applyAlignment="1">
      <alignment horizontal="center" vertical="center"/>
    </xf>
    <xf numFmtId="4" fontId="18" fillId="0" borderId="46" xfId="0" applyNumberFormat="1" applyFont="1" applyBorder="1" applyAlignment="1">
      <alignment horizontal="righ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2" fontId="19" fillId="4" borderId="46" xfId="0" applyNumberFormat="1" applyFont="1" applyFill="1" applyBorder="1" applyAlignment="1">
      <alignment horizontal="center" vertical="center"/>
    </xf>
    <xf numFmtId="0" fontId="19" fillId="0" borderId="46" xfId="0" applyNumberFormat="1" applyFont="1" applyBorder="1" applyAlignment="1">
      <alignment horizontal="center" vertical="center"/>
    </xf>
    <xf numFmtId="4" fontId="0" fillId="0" borderId="0" xfId="0" applyNumberFormat="1"/>
    <xf numFmtId="49" fontId="19" fillId="0" borderId="46" xfId="0" applyNumberFormat="1" applyFont="1" applyBorder="1" applyAlignment="1">
      <alignment horizontal="center" vertical="center" wrapText="1"/>
    </xf>
    <xf numFmtId="4" fontId="19" fillId="0" borderId="46" xfId="0" applyNumberFormat="1" applyFont="1" applyBorder="1" applyAlignment="1">
      <alignment horizontal="center" vertical="center"/>
    </xf>
    <xf numFmtId="164" fontId="19" fillId="0" borderId="46" xfId="0" applyNumberFormat="1" applyFont="1" applyBorder="1" applyAlignment="1">
      <alignment horizontal="center" vertical="center"/>
    </xf>
    <xf numFmtId="4" fontId="17" fillId="0" borderId="46" xfId="0" applyNumberFormat="1" applyFont="1" applyBorder="1" applyAlignment="1">
      <alignment horizontal="center" vertical="center"/>
    </xf>
    <xf numFmtId="165" fontId="19" fillId="0" borderId="46" xfId="0" applyNumberFormat="1" applyFont="1" applyBorder="1" applyAlignment="1">
      <alignment horizontal="center" vertical="center"/>
    </xf>
    <xf numFmtId="4" fontId="20" fillId="0" borderId="46" xfId="0" applyNumberFormat="1" applyFont="1" applyBorder="1" applyAlignment="1">
      <alignment horizontal="right" vertical="center" wrapText="1"/>
    </xf>
    <xf numFmtId="0" fontId="18" fillId="0" borderId="46" xfId="0" applyNumberFormat="1" applyFont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 vertical="center" wrapText="1"/>
    </xf>
    <xf numFmtId="4" fontId="19" fillId="0" borderId="46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vertical="center"/>
    </xf>
    <xf numFmtId="167" fontId="19" fillId="4" borderId="46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19" fillId="0" borderId="46" xfId="0" applyNumberFormat="1" applyFont="1" applyBorder="1" applyAlignment="1">
      <alignment horizontal="right" vertical="center"/>
    </xf>
    <xf numFmtId="10" fontId="19" fillId="0" borderId="46" xfId="0" applyNumberFormat="1" applyFont="1" applyBorder="1" applyAlignment="1">
      <alignment horizontal="right" vertical="center" wrapText="1"/>
    </xf>
    <xf numFmtId="49" fontId="19" fillId="4" borderId="1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right" vertical="center"/>
    </xf>
    <xf numFmtId="0" fontId="19" fillId="4" borderId="1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right" vertical="center"/>
    </xf>
    <xf numFmtId="0" fontId="17" fillId="2" borderId="1" xfId="0" applyNumberFormat="1" applyFont="1" applyFill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0" fontId="17" fillId="0" borderId="46" xfId="0" applyNumberFormat="1" applyFont="1" applyBorder="1" applyAlignment="1">
      <alignment horizontal="left" vertical="center" wrapText="1"/>
    </xf>
    <xf numFmtId="10" fontId="17" fillId="0" borderId="46" xfId="0" applyNumberFormat="1" applyFont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 vertical="center"/>
    </xf>
    <xf numFmtId="0" fontId="19" fillId="4" borderId="46" xfId="0" applyNumberFormat="1" applyFont="1" applyFill="1" applyBorder="1" applyAlignment="1">
      <alignment horizontal="right" vertical="center"/>
    </xf>
    <xf numFmtId="0" fontId="17" fillId="0" borderId="2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top"/>
    </xf>
    <xf numFmtId="0" fontId="22" fillId="0" borderId="1" xfId="0" applyNumberFormat="1" applyFont="1" applyBorder="1" applyAlignment="1">
      <alignment horizontal="center" vertical="top"/>
    </xf>
    <xf numFmtId="0" fontId="22" fillId="0" borderId="1" xfId="0" applyNumberFormat="1" applyFont="1" applyBorder="1" applyAlignment="1">
      <alignment vertical="top"/>
    </xf>
    <xf numFmtId="0" fontId="17" fillId="0" borderId="2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left" vertical="center"/>
    </xf>
    <xf numFmtId="3" fontId="19" fillId="0" borderId="46" xfId="0" applyNumberFormat="1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wrapText="1"/>
    </xf>
    <xf numFmtId="166" fontId="19" fillId="0" borderId="46" xfId="0" applyNumberFormat="1" applyFont="1" applyBorder="1" applyAlignment="1">
      <alignment horizontal="center" vertical="center"/>
    </xf>
    <xf numFmtId="0" fontId="19" fillId="4" borderId="10" xfId="0" applyNumberFormat="1" applyFont="1" applyFill="1" applyBorder="1" applyAlignment="1">
      <alignment horizontal="left" vertical="center"/>
    </xf>
    <xf numFmtId="0" fontId="19" fillId="4" borderId="11" xfId="0" applyNumberFormat="1" applyFont="1" applyFill="1" applyBorder="1" applyAlignment="1">
      <alignment horizontal="left" vertical="center"/>
    </xf>
    <xf numFmtId="0" fontId="19" fillId="4" borderId="12" xfId="0" applyNumberFormat="1" applyFont="1" applyFill="1" applyBorder="1" applyAlignment="1">
      <alignment horizontal="left" vertical="center"/>
    </xf>
    <xf numFmtId="0" fontId="19" fillId="0" borderId="46" xfId="0" applyNumberFormat="1" applyFont="1" applyBorder="1" applyAlignment="1">
      <alignment horizontal="center" vertical="center"/>
    </xf>
    <xf numFmtId="0" fontId="19" fillId="4" borderId="46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right" vertical="center"/>
    </xf>
    <xf numFmtId="0" fontId="23" fillId="0" borderId="11" xfId="0" applyNumberFormat="1" applyFont="1" applyBorder="1" applyAlignment="1">
      <alignment horizontal="right" vertical="center"/>
    </xf>
    <xf numFmtId="0" fontId="18" fillId="4" borderId="11" xfId="0" applyNumberFormat="1" applyFont="1" applyFill="1" applyBorder="1" applyAlignment="1">
      <alignment horizontal="right" vertical="center"/>
    </xf>
    <xf numFmtId="4" fontId="23" fillId="4" borderId="46" xfId="0" applyNumberFormat="1" applyFont="1" applyFill="1" applyBorder="1" applyAlignment="1">
      <alignment horizontal="right" vertical="center"/>
    </xf>
    <xf numFmtId="49" fontId="1" fillId="2" borderId="11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28" fillId="2" borderId="1" xfId="0" applyNumberFormat="1" applyFont="1" applyFill="1" applyBorder="1" applyAlignment="1">
      <alignment horizontal="center" wrapText="1"/>
    </xf>
    <xf numFmtId="0" fontId="11" fillId="2" borderId="1" xfId="0" applyNumberFormat="1" applyFont="1" applyFill="1" applyBorder="1" applyAlignment="1">
      <alignment horizontal="left" vertical="top" wrapText="1"/>
    </xf>
    <xf numFmtId="49" fontId="9" fillId="2" borderId="9" xfId="0" applyNumberFormat="1" applyFont="1" applyFill="1" applyBorder="1" applyAlignment="1">
      <alignment horizontal="center"/>
    </xf>
    <xf numFmtId="0" fontId="9" fillId="2" borderId="14" xfId="0" applyNumberFormat="1" applyFont="1" applyFill="1" applyBorder="1" applyAlignment="1">
      <alignment horizontal="center" vertical="top" wrapText="1"/>
    </xf>
    <xf numFmtId="49" fontId="9" fillId="2" borderId="14" xfId="0" applyNumberFormat="1" applyFont="1" applyFill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vertical="center" wrapText="1"/>
    </xf>
    <xf numFmtId="49" fontId="1" fillId="2" borderId="19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left" wrapText="1"/>
    </xf>
    <xf numFmtId="4" fontId="16" fillId="0" borderId="46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49" fontId="1" fillId="2" borderId="28" xfId="0" applyNumberFormat="1" applyFont="1" applyFill="1" applyBorder="1" applyAlignment="1">
      <alignment horizontal="center" vertical="top"/>
    </xf>
    <xf numFmtId="49" fontId="1" fillId="2" borderId="31" xfId="0" applyNumberFormat="1" applyFont="1" applyFill="1" applyBorder="1" applyAlignment="1">
      <alignment horizontal="center" vertical="top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11" fillId="2" borderId="3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left" wrapText="1"/>
    </xf>
    <xf numFmtId="0" fontId="0" fillId="0" borderId="2" xfId="0" applyFont="1" applyBorder="1" applyAlignment="1"/>
    <xf numFmtId="49" fontId="7" fillId="2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/>
    <xf numFmtId="0" fontId="7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/>
    <xf numFmtId="0" fontId="11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wrapText="1"/>
    </xf>
    <xf numFmtId="0" fontId="29" fillId="2" borderId="1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7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25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8" xfId="0" applyNumberFormat="1" applyFont="1" applyFill="1" applyBorder="1" applyAlignment="1">
      <alignment horizontal="center" vertical="top"/>
    </xf>
    <xf numFmtId="49" fontId="1" fillId="2" borderId="29" xfId="0" applyNumberFormat="1" applyFont="1" applyFill="1" applyBorder="1" applyAlignment="1">
      <alignment horizontal="center" vertical="top"/>
    </xf>
    <xf numFmtId="49" fontId="1" fillId="2" borderId="30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center"/>
    </xf>
    <xf numFmtId="49" fontId="3" fillId="2" borderId="32" xfId="0" applyNumberFormat="1" applyFont="1" applyFill="1" applyBorder="1" applyAlignment="1">
      <alignment horizontal="center"/>
    </xf>
    <xf numFmtId="49" fontId="3" fillId="2" borderId="33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left" wrapText="1"/>
    </xf>
    <xf numFmtId="0" fontId="3" fillId="2" borderId="11" xfId="0" applyNumberFormat="1" applyFont="1" applyFill="1" applyBorder="1" applyAlignment="1">
      <alignment horizontal="left" wrapText="1"/>
    </xf>
    <xf numFmtId="0" fontId="3" fillId="2" borderId="45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center"/>
    </xf>
    <xf numFmtId="0" fontId="11" fillId="2" borderId="3" xfId="0" applyNumberFormat="1" applyFont="1" applyFill="1" applyBorder="1" applyAlignment="1">
      <alignment horizontal="center" vertical="top"/>
    </xf>
    <xf numFmtId="49" fontId="6" fillId="2" borderId="2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right"/>
    </xf>
    <xf numFmtId="0" fontId="4" fillId="2" borderId="2" xfId="0" applyNumberFormat="1" applyFont="1" applyFill="1" applyBorder="1"/>
    <xf numFmtId="0" fontId="6" fillId="2" borderId="38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0" fontId="6" fillId="2" borderId="39" xfId="0" applyNumberFormat="1" applyFont="1" applyFill="1" applyBorder="1" applyAlignment="1">
      <alignment horizontal="center" wrapText="1"/>
    </xf>
    <xf numFmtId="0" fontId="11" fillId="2" borderId="40" xfId="0" applyNumberFormat="1" applyFont="1" applyFill="1" applyBorder="1" applyAlignment="1">
      <alignment horizontal="center" vertical="top"/>
    </xf>
    <xf numFmtId="0" fontId="11" fillId="2" borderId="41" xfId="0" applyNumberFormat="1" applyFont="1" applyFill="1" applyBorder="1" applyAlignment="1">
      <alignment horizontal="center" vertical="top"/>
    </xf>
    <xf numFmtId="0" fontId="9" fillId="2" borderId="38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0" fontId="6" fillId="2" borderId="39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left"/>
    </xf>
    <xf numFmtId="0" fontId="9" fillId="2" borderId="36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left" vertical="center" wrapText="1"/>
    </xf>
    <xf numFmtId="2" fontId="13" fillId="4" borderId="11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16" fontId="1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3" fillId="0" borderId="46" xfId="0" applyFont="1" applyBorder="1" applyAlignment="1">
      <alignment horizontal="right" vertical="center" wrapText="1"/>
    </xf>
    <xf numFmtId="0" fontId="13" fillId="0" borderId="4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left" vertical="center"/>
    </xf>
    <xf numFmtId="0" fontId="19" fillId="4" borderId="11" xfId="0" applyNumberFormat="1" applyFont="1" applyFill="1" applyBorder="1" applyAlignment="1">
      <alignment horizontal="left" vertical="center"/>
    </xf>
    <xf numFmtId="0" fontId="19" fillId="4" borderId="12" xfId="0" applyNumberFormat="1" applyFont="1" applyFill="1" applyBorder="1" applyAlignment="1">
      <alignment horizontal="left" vertical="center"/>
    </xf>
    <xf numFmtId="49" fontId="18" fillId="0" borderId="46" xfId="0" applyNumberFormat="1" applyFont="1" applyBorder="1" applyAlignment="1">
      <alignment horizontal="righ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49" fontId="18" fillId="4" borderId="46" xfId="0" applyNumberFormat="1" applyFont="1" applyFill="1" applyBorder="1" applyAlignment="1">
      <alignment horizontal="right" vertical="center"/>
    </xf>
    <xf numFmtId="0" fontId="19" fillId="0" borderId="46" xfId="0" applyNumberFormat="1" applyFont="1" applyBorder="1" applyAlignment="1">
      <alignment horizontal="center" vertical="center" wrapText="1"/>
    </xf>
    <xf numFmtId="0" fontId="19" fillId="0" borderId="46" xfId="0" applyNumberFormat="1" applyFont="1" applyBorder="1" applyAlignment="1">
      <alignment horizontal="center" vertical="center"/>
    </xf>
    <xf numFmtId="0" fontId="18" fillId="0" borderId="46" xfId="0" applyNumberFormat="1" applyFont="1" applyBorder="1" applyAlignment="1">
      <alignment horizontal="right" vertical="center"/>
    </xf>
    <xf numFmtId="0" fontId="19" fillId="0" borderId="46" xfId="0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right" vertical="center"/>
    </xf>
    <xf numFmtId="49" fontId="18" fillId="4" borderId="11" xfId="0" applyNumberFormat="1" applyFont="1" applyFill="1" applyBorder="1" applyAlignment="1">
      <alignment horizontal="right" vertical="center"/>
    </xf>
    <xf numFmtId="49" fontId="18" fillId="4" borderId="12" xfId="0" applyNumberFormat="1" applyFont="1" applyFill="1" applyBorder="1" applyAlignment="1">
      <alignment horizontal="right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9" fillId="4" borderId="46" xfId="0" applyNumberFormat="1" applyFont="1" applyFill="1" applyBorder="1" applyAlignment="1">
      <alignment horizontal="center" vertical="center" wrapText="1"/>
    </xf>
    <xf numFmtId="0" fontId="19" fillId="4" borderId="46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left" vertical="center" wrapText="1"/>
    </xf>
    <xf numFmtId="49" fontId="19" fillId="0" borderId="46" xfId="0" applyNumberFormat="1" applyFont="1" applyBorder="1" applyAlignment="1">
      <alignment horizontal="right" vertical="center"/>
    </xf>
    <xf numFmtId="0" fontId="18" fillId="0" borderId="1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4" borderId="10" xfId="0" applyNumberFormat="1" applyFont="1" applyFill="1" applyBorder="1" applyAlignment="1">
      <alignment horizontal="left" vertical="center" wrapText="1"/>
    </xf>
    <xf numFmtId="0" fontId="19" fillId="4" borderId="11" xfId="0" applyNumberFormat="1" applyFont="1" applyFill="1" applyBorder="1" applyAlignment="1">
      <alignment horizontal="left" vertical="center" wrapText="1"/>
    </xf>
    <xf numFmtId="0" fontId="19" fillId="4" borderId="12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right" vertical="center"/>
    </xf>
    <xf numFmtId="49" fontId="18" fillId="0" borderId="12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0" fontId="18" fillId="0" borderId="2" xfId="0" applyNumberFormat="1" applyFont="1" applyBorder="1" applyAlignment="1">
      <alignment horizontal="left" vertical="center"/>
    </xf>
    <xf numFmtId="0" fontId="18" fillId="0" borderId="3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8" fillId="0" borderId="2" xfId="0" applyNumberFormat="1" applyFont="1" applyBorder="1" applyAlignment="1">
      <alignment horizontal="center" vertical="center"/>
    </xf>
    <xf numFmtId="0" fontId="19" fillId="4" borderId="46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Border="1" applyAlignment="1">
      <alignment horizontal="left" vertical="justify"/>
    </xf>
    <xf numFmtId="49" fontId="19" fillId="4" borderId="4" xfId="0" applyNumberFormat="1" applyFont="1" applyFill="1" applyBorder="1" applyAlignment="1">
      <alignment horizontal="center" vertical="center"/>
    </xf>
    <xf numFmtId="49" fontId="19" fillId="4" borderId="15" xfId="0" applyNumberFormat="1" applyFont="1" applyFill="1" applyBorder="1" applyAlignment="1">
      <alignment horizontal="center" vertical="center"/>
    </xf>
    <xf numFmtId="0" fontId="19" fillId="4" borderId="9" xfId="0" applyNumberFormat="1" applyFont="1" applyFill="1" applyBorder="1" applyAlignment="1">
      <alignment horizontal="left" vertical="center" wrapText="1"/>
    </xf>
    <xf numFmtId="0" fontId="19" fillId="4" borderId="3" xfId="0" applyNumberFormat="1" applyFont="1" applyFill="1" applyBorder="1" applyAlignment="1">
      <alignment horizontal="left" vertical="center" wrapText="1"/>
    </xf>
    <xf numFmtId="0" fontId="19" fillId="4" borderId="25" xfId="0" applyNumberFormat="1" applyFont="1" applyFill="1" applyBorder="1" applyAlignment="1">
      <alignment horizontal="left" vertical="center" wrapText="1"/>
    </xf>
    <xf numFmtId="4" fontId="19" fillId="4" borderId="4" xfId="0" applyNumberFormat="1" applyFont="1" applyFill="1" applyBorder="1" applyAlignment="1">
      <alignment horizontal="center" vertical="center"/>
    </xf>
    <xf numFmtId="4" fontId="19" fillId="4" borderId="15" xfId="0" applyNumberFormat="1" applyFont="1" applyFill="1" applyBorder="1" applyAlignment="1">
      <alignment horizontal="center" vertical="center"/>
    </xf>
    <xf numFmtId="4" fontId="19" fillId="4" borderId="4" xfId="0" applyNumberFormat="1" applyFont="1" applyFill="1" applyBorder="1" applyAlignment="1">
      <alignment horizontal="right" vertical="center" wrapText="1"/>
    </xf>
    <xf numFmtId="4" fontId="19" fillId="4" borderId="15" xfId="0" applyNumberFormat="1" applyFont="1" applyFill="1" applyBorder="1" applyAlignment="1">
      <alignment horizontal="right" vertical="center" wrapText="1"/>
    </xf>
    <xf numFmtId="0" fontId="19" fillId="4" borderId="14" xfId="0" applyNumberFormat="1" applyFont="1" applyFill="1" applyBorder="1" applyAlignment="1">
      <alignment horizontal="left" vertical="center" wrapText="1"/>
    </xf>
    <xf numFmtId="0" fontId="19" fillId="4" borderId="2" xfId="0" applyNumberFormat="1" applyFont="1" applyFill="1" applyBorder="1" applyAlignment="1">
      <alignment horizontal="left" vertical="center" wrapText="1"/>
    </xf>
    <xf numFmtId="0" fontId="19" fillId="4" borderId="27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47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left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8" fillId="4" borderId="2" xfId="0" applyNumberFormat="1" applyFont="1" applyFill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left" vertical="center" wrapText="1"/>
    </xf>
    <xf numFmtId="0" fontId="19" fillId="0" borderId="3" xfId="0" applyNumberFormat="1" applyFont="1" applyBorder="1" applyAlignment="1">
      <alignment horizontal="left" vertical="center" wrapText="1"/>
    </xf>
    <xf numFmtId="0" fontId="19" fillId="0" borderId="25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right" vertical="center" wrapText="1"/>
    </xf>
    <xf numFmtId="4" fontId="19" fillId="0" borderId="15" xfId="0" applyNumberFormat="1" applyFont="1" applyBorder="1" applyAlignment="1">
      <alignment horizontal="right" vertical="center" wrapText="1"/>
    </xf>
    <xf numFmtId="0" fontId="19" fillId="0" borderId="14" xfId="0" applyNumberFormat="1" applyFont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left" vertical="center" wrapText="1"/>
    </xf>
    <xf numFmtId="0" fontId="19" fillId="0" borderId="27" xfId="0" applyNumberFormat="1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left" vertical="center"/>
    </xf>
    <xf numFmtId="0" fontId="19" fillId="0" borderId="12" xfId="0" applyNumberFormat="1" applyFont="1" applyBorder="1" applyAlignment="1">
      <alignment horizontal="left" vertical="center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right" vertical="center"/>
    </xf>
    <xf numFmtId="49" fontId="17" fillId="0" borderId="11" xfId="0" applyNumberFormat="1" applyFont="1" applyBorder="1" applyAlignment="1">
      <alignment horizontal="right" vertical="center"/>
    </xf>
    <xf numFmtId="0" fontId="18" fillId="3" borderId="2" xfId="0" applyNumberFormat="1" applyFont="1" applyFill="1" applyBorder="1" applyAlignment="1">
      <alignment horizontal="left" vertical="center"/>
    </xf>
    <xf numFmtId="4" fontId="19" fillId="0" borderId="4" xfId="0" applyNumberFormat="1" applyFont="1" applyBorder="1" applyAlignment="1">
      <alignment horizontal="right" vertical="center"/>
    </xf>
    <xf numFmtId="4" fontId="19" fillId="0" borderId="15" xfId="0" applyNumberFormat="1" applyFont="1" applyBorder="1" applyAlignment="1">
      <alignment horizontal="right" vertical="center"/>
    </xf>
    <xf numFmtId="0" fontId="18" fillId="4" borderId="2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0" borderId="1" xfId="0" applyNumberFormat="1" applyFont="1" applyBorder="1" applyAlignment="1">
      <alignment horizontal="left" vertical="center"/>
    </xf>
    <xf numFmtId="0" fontId="22" fillId="0" borderId="1" xfId="0" applyNumberFormat="1" applyFont="1" applyBorder="1" applyAlignment="1">
      <alignment horizontal="center" vertical="top"/>
    </xf>
    <xf numFmtId="0" fontId="22" fillId="0" borderId="1" xfId="0" applyNumberFormat="1" applyFont="1" applyBorder="1" applyAlignment="1">
      <alignment horizontal="left" vertical="top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4"/>
  <sheetViews>
    <sheetView topLeftCell="A34" workbookViewId="0">
      <selection activeCell="B15" sqref="B15"/>
    </sheetView>
  </sheetViews>
  <sheetFormatPr defaultRowHeight="10.15" customHeight="1" x14ac:dyDescent="0.25"/>
  <cols>
    <col min="1" max="1" width="48.5703125" customWidth="1"/>
    <col min="2" max="2" width="8.7109375" customWidth="1"/>
    <col min="3" max="3" width="11.28515625" customWidth="1"/>
    <col min="4" max="4" width="10.140625" customWidth="1"/>
    <col min="5" max="5" width="24.85546875" customWidth="1"/>
    <col min="6" max="6" width="18.5703125" customWidth="1"/>
    <col min="7" max="10" width="10.7109375" hidden="1" customWidth="1"/>
    <col min="11" max="11" width="0.28515625" hidden="1" customWidth="1"/>
    <col min="12" max="12" width="14.42578125" customWidth="1"/>
    <col min="13" max="13" width="16.7109375" customWidth="1"/>
    <col min="14" max="14" width="16.28515625" customWidth="1"/>
    <col min="15" max="15" width="12.5703125" customWidth="1"/>
  </cols>
  <sheetData>
    <row r="2" spans="1:16" ht="18" customHeight="1" x14ac:dyDescent="0.25">
      <c r="M2" s="173" t="s">
        <v>1</v>
      </c>
      <c r="N2" s="191"/>
    </row>
    <row r="3" spans="1:16" ht="29.25" customHeight="1" x14ac:dyDescent="0.25">
      <c r="M3" s="220" t="s">
        <v>562</v>
      </c>
      <c r="N3" s="221"/>
      <c r="O3" s="221"/>
      <c r="P3" s="34"/>
    </row>
    <row r="4" spans="1:16" ht="17.100000000000001" customHeight="1" x14ac:dyDescent="0.25">
      <c r="N4" s="219" t="s">
        <v>2</v>
      </c>
      <c r="O4" s="219"/>
    </row>
    <row r="5" spans="1:16" ht="15" customHeight="1" x14ac:dyDescent="0.25">
      <c r="M5" s="222" t="s">
        <v>294</v>
      </c>
      <c r="N5" s="223"/>
      <c r="O5" s="223"/>
      <c r="P5" s="35"/>
    </row>
    <row r="6" spans="1:16" ht="17.100000000000001" customHeight="1" x14ac:dyDescent="0.25">
      <c r="N6" s="219" t="s">
        <v>3</v>
      </c>
      <c r="O6" s="219"/>
    </row>
    <row r="7" spans="1:16" ht="19.899999999999999" customHeight="1" x14ac:dyDescent="0.25">
      <c r="M7" s="224" t="s">
        <v>563</v>
      </c>
      <c r="N7" s="225"/>
      <c r="O7" s="225"/>
      <c r="P7" s="225"/>
    </row>
    <row r="8" spans="1:16" ht="17.100000000000001" customHeight="1" x14ac:dyDescent="0.25">
      <c r="M8" s="192" t="s">
        <v>4</v>
      </c>
      <c r="N8" s="226" t="s">
        <v>564</v>
      </c>
      <c r="O8" s="225"/>
    </row>
    <row r="9" spans="1:16" ht="15" x14ac:dyDescent="0.25">
      <c r="N9" s="218" t="s">
        <v>608</v>
      </c>
      <c r="O9" s="218"/>
      <c r="P9" s="218"/>
    </row>
    <row r="10" spans="1:16" ht="15" x14ac:dyDescent="0.25"/>
    <row r="11" spans="1:16" ht="12.75" customHeight="1" x14ac:dyDescent="0.25">
      <c r="A11" s="217" t="s">
        <v>49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1"/>
    </row>
    <row r="12" spans="1:16" ht="12.75" customHeight="1" x14ac:dyDescent="0.25">
      <c r="A12" s="217" t="s">
        <v>50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28" t="s">
        <v>6</v>
      </c>
    </row>
    <row r="13" spans="1:16" ht="15.75" thickBot="1" x14ac:dyDescent="0.3">
      <c r="O13" s="229"/>
    </row>
    <row r="14" spans="1:16" ht="11.45" customHeight="1" x14ac:dyDescent="0.25">
      <c r="B14" s="230" t="s">
        <v>609</v>
      </c>
      <c r="C14" s="230"/>
      <c r="D14" s="230"/>
      <c r="N14" s="2" t="s">
        <v>7</v>
      </c>
      <c r="O14" s="188" t="s">
        <v>607</v>
      </c>
    </row>
    <row r="15" spans="1:16" ht="11.45" customHeight="1" x14ac:dyDescent="0.25">
      <c r="A15" s="187" t="s">
        <v>8</v>
      </c>
      <c r="N15" s="2" t="s">
        <v>9</v>
      </c>
      <c r="O15" s="189" t="s">
        <v>53</v>
      </c>
    </row>
    <row r="16" spans="1:16" ht="22.7" customHeight="1" x14ac:dyDescent="0.25">
      <c r="A16" s="187" t="s">
        <v>10</v>
      </c>
      <c r="B16" s="231" t="s">
        <v>51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25"/>
      <c r="N16" s="2" t="s">
        <v>11</v>
      </c>
      <c r="O16" s="189" t="s">
        <v>54</v>
      </c>
    </row>
    <row r="17" spans="1:15" ht="11.45" customHeight="1" x14ac:dyDescent="0.25">
      <c r="A17" s="37"/>
      <c r="N17" s="2" t="s">
        <v>9</v>
      </c>
      <c r="O17" s="189" t="s">
        <v>55</v>
      </c>
    </row>
    <row r="18" spans="1:15" ht="11.45" customHeight="1" x14ac:dyDescent="0.25">
      <c r="A18" s="37"/>
      <c r="N18" s="2" t="s">
        <v>12</v>
      </c>
      <c r="O18" s="189" t="s">
        <v>56</v>
      </c>
    </row>
    <row r="19" spans="1:15" ht="22.7" customHeight="1" x14ac:dyDescent="0.25">
      <c r="A19" s="187" t="s">
        <v>13</v>
      </c>
      <c r="B19" s="231" t="s">
        <v>52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25"/>
      <c r="N19" s="2" t="s">
        <v>14</v>
      </c>
      <c r="O19" s="189" t="s">
        <v>57</v>
      </c>
    </row>
    <row r="20" spans="1:15" ht="11.45" customHeight="1" thickBot="1" x14ac:dyDescent="0.3">
      <c r="A20" s="187" t="s">
        <v>15</v>
      </c>
      <c r="N20" s="2" t="s">
        <v>16</v>
      </c>
      <c r="O20" s="190" t="s">
        <v>17</v>
      </c>
    </row>
    <row r="21" spans="1:15" ht="15" x14ac:dyDescent="0.25"/>
    <row r="22" spans="1:15" ht="13.5" customHeight="1" x14ac:dyDescent="0.25">
      <c r="A22" s="227" t="s">
        <v>18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</row>
    <row r="23" spans="1:15" ht="15" x14ac:dyDescent="0.25"/>
    <row r="24" spans="1:15" ht="15.75" customHeight="1" x14ac:dyDescent="0.25">
      <c r="A24" s="214" t="s">
        <v>19</v>
      </c>
      <c r="B24" s="206" t="s">
        <v>20</v>
      </c>
      <c r="C24" s="206" t="s">
        <v>21</v>
      </c>
      <c r="D24" s="206" t="s">
        <v>22</v>
      </c>
      <c r="E24" s="206" t="s">
        <v>23</v>
      </c>
      <c r="F24" s="206" t="s">
        <v>24</v>
      </c>
      <c r="G24" s="206" t="s">
        <v>25</v>
      </c>
      <c r="H24" s="206" t="s">
        <v>26</v>
      </c>
      <c r="I24" s="206" t="s">
        <v>61</v>
      </c>
      <c r="J24" s="206" t="s">
        <v>27</v>
      </c>
      <c r="K24" s="206" t="s">
        <v>28</v>
      </c>
      <c r="L24" s="209" t="s">
        <v>29</v>
      </c>
      <c r="M24" s="210"/>
      <c r="N24" s="210"/>
      <c r="O24" s="211"/>
    </row>
    <row r="25" spans="1:15" ht="26.45" customHeight="1" x14ac:dyDescent="0.25">
      <c r="A25" s="215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3" t="s">
        <v>58</v>
      </c>
      <c r="M25" s="3" t="s">
        <v>59</v>
      </c>
      <c r="N25" s="3" t="s">
        <v>60</v>
      </c>
      <c r="O25" s="212" t="s">
        <v>30</v>
      </c>
    </row>
    <row r="26" spans="1:15" ht="34.15" customHeight="1" x14ac:dyDescent="0.25">
      <c r="A26" s="216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4" t="s">
        <v>31</v>
      </c>
      <c r="M26" s="4" t="s">
        <v>32</v>
      </c>
      <c r="N26" s="4" t="s">
        <v>33</v>
      </c>
      <c r="O26" s="213"/>
    </row>
    <row r="27" spans="1:15" ht="11.45" customHeight="1" thickBot="1" x14ac:dyDescent="0.3">
      <c r="A27" s="186" t="s">
        <v>34</v>
      </c>
      <c r="B27" s="5" t="s">
        <v>35</v>
      </c>
      <c r="C27" s="5" t="s">
        <v>36</v>
      </c>
      <c r="D27" s="5" t="s">
        <v>37</v>
      </c>
      <c r="E27" s="5" t="s">
        <v>38</v>
      </c>
      <c r="F27" s="5" t="s">
        <v>39</v>
      </c>
      <c r="G27" s="5" t="s">
        <v>39</v>
      </c>
      <c r="H27" s="5" t="s">
        <v>39</v>
      </c>
      <c r="I27" s="5" t="s">
        <v>39</v>
      </c>
      <c r="J27" s="5" t="s">
        <v>39</v>
      </c>
      <c r="K27" s="5" t="s">
        <v>39</v>
      </c>
      <c r="L27" s="5" t="s">
        <v>40</v>
      </c>
      <c r="M27" s="5" t="s">
        <v>41</v>
      </c>
      <c r="N27" s="5" t="s">
        <v>42</v>
      </c>
      <c r="O27" s="6" t="s">
        <v>43</v>
      </c>
    </row>
    <row r="28" spans="1:15" ht="11.45" customHeight="1" x14ac:dyDescent="0.25">
      <c r="A28" s="7" t="s">
        <v>44</v>
      </c>
      <c r="B28" s="8" t="s">
        <v>45</v>
      </c>
      <c r="C28" s="9" t="s">
        <v>46</v>
      </c>
      <c r="D28" s="9" t="s">
        <v>46</v>
      </c>
      <c r="E28" s="9" t="s">
        <v>46</v>
      </c>
      <c r="F28" s="9" t="s">
        <v>46</v>
      </c>
      <c r="G28" s="9" t="s">
        <v>46</v>
      </c>
      <c r="H28" s="9" t="s">
        <v>46</v>
      </c>
      <c r="I28" s="9" t="s">
        <v>46</v>
      </c>
      <c r="J28" s="9" t="s">
        <v>46</v>
      </c>
      <c r="K28" s="9" t="s">
        <v>46</v>
      </c>
      <c r="L28" s="10">
        <v>56375.43</v>
      </c>
      <c r="M28" s="10"/>
      <c r="N28" s="10"/>
      <c r="O28" s="11"/>
    </row>
    <row r="29" spans="1:15" ht="11.45" customHeight="1" x14ac:dyDescent="0.25">
      <c r="A29" s="7" t="s">
        <v>47</v>
      </c>
      <c r="B29" s="200" t="s">
        <v>48</v>
      </c>
      <c r="C29" s="12" t="s">
        <v>46</v>
      </c>
      <c r="D29" s="12" t="s">
        <v>46</v>
      </c>
      <c r="E29" s="12" t="s">
        <v>46</v>
      </c>
      <c r="F29" s="12" t="s">
        <v>46</v>
      </c>
      <c r="G29" s="12" t="s">
        <v>46</v>
      </c>
      <c r="H29" s="12" t="s">
        <v>46</v>
      </c>
      <c r="I29" s="12" t="s">
        <v>46</v>
      </c>
      <c r="J29" s="12" t="s">
        <v>46</v>
      </c>
      <c r="K29" s="12" t="s">
        <v>46</v>
      </c>
      <c r="L29" s="13"/>
      <c r="M29" s="13"/>
      <c r="N29" s="13"/>
      <c r="O29" s="14"/>
    </row>
    <row r="30" spans="1:15" ht="34.15" customHeight="1" x14ac:dyDescent="0.25">
      <c r="A30" s="201" t="s">
        <v>65</v>
      </c>
      <c r="B30" s="15" t="s">
        <v>66</v>
      </c>
      <c r="C30" s="16" t="s">
        <v>67</v>
      </c>
      <c r="D30" s="17" t="s">
        <v>67</v>
      </c>
      <c r="E30" s="17" t="s">
        <v>68</v>
      </c>
      <c r="F30" s="17" t="s">
        <v>69</v>
      </c>
      <c r="G30" s="17" t="s">
        <v>70</v>
      </c>
      <c r="H30" s="17" t="s">
        <v>67</v>
      </c>
      <c r="I30" s="17" t="s">
        <v>67</v>
      </c>
      <c r="J30" s="17" t="s">
        <v>71</v>
      </c>
      <c r="K30" s="17" t="s">
        <v>72</v>
      </c>
      <c r="L30" s="13">
        <v>77114689.510000005</v>
      </c>
      <c r="M30" s="13">
        <v>67124808</v>
      </c>
      <c r="N30" s="13">
        <v>66324808</v>
      </c>
      <c r="O30" s="14"/>
    </row>
    <row r="31" spans="1:15" ht="34.15" customHeight="1" x14ac:dyDescent="0.25">
      <c r="A31" s="18" t="s">
        <v>73</v>
      </c>
      <c r="B31" s="19" t="s">
        <v>74</v>
      </c>
      <c r="C31" s="17" t="s">
        <v>75</v>
      </c>
      <c r="D31" s="17" t="s">
        <v>67</v>
      </c>
      <c r="E31" s="17" t="s">
        <v>68</v>
      </c>
      <c r="F31" s="17" t="s">
        <v>69</v>
      </c>
      <c r="G31" s="17" t="s">
        <v>70</v>
      </c>
      <c r="H31" s="17" t="s">
        <v>67</v>
      </c>
      <c r="I31" s="17" t="s">
        <v>75</v>
      </c>
      <c r="J31" s="17" t="s">
        <v>71</v>
      </c>
      <c r="K31" s="17" t="s">
        <v>72</v>
      </c>
      <c r="L31" s="20">
        <v>1000</v>
      </c>
      <c r="M31" s="20">
        <v>1000</v>
      </c>
      <c r="N31" s="20">
        <v>1000</v>
      </c>
      <c r="O31" s="14"/>
    </row>
    <row r="32" spans="1:15" ht="34.15" customHeight="1" x14ac:dyDescent="0.25">
      <c r="A32" s="18" t="s">
        <v>76</v>
      </c>
      <c r="B32" s="19" t="s">
        <v>77</v>
      </c>
      <c r="C32" s="17" t="s">
        <v>75</v>
      </c>
      <c r="D32" s="17" t="s">
        <v>78</v>
      </c>
      <c r="E32" s="17" t="s">
        <v>68</v>
      </c>
      <c r="F32" s="17" t="s">
        <v>79</v>
      </c>
      <c r="G32" s="17" t="s">
        <v>35</v>
      </c>
      <c r="H32" s="17" t="s">
        <v>78</v>
      </c>
      <c r="I32" s="17" t="s">
        <v>75</v>
      </c>
      <c r="J32" s="17" t="s">
        <v>71</v>
      </c>
      <c r="K32" s="17" t="s">
        <v>72</v>
      </c>
      <c r="L32" s="20">
        <v>1000</v>
      </c>
      <c r="M32" s="20">
        <v>1000</v>
      </c>
      <c r="N32" s="20">
        <v>1000</v>
      </c>
      <c r="O32" s="14"/>
    </row>
    <row r="33" spans="1:15" ht="34.15" customHeight="1" x14ac:dyDescent="0.25">
      <c r="A33" s="21" t="s">
        <v>80</v>
      </c>
      <c r="B33" s="22" t="s">
        <v>81</v>
      </c>
      <c r="C33" s="23" t="s">
        <v>82</v>
      </c>
      <c r="D33" s="24" t="s">
        <v>67</v>
      </c>
      <c r="E33" s="24" t="s">
        <v>68</v>
      </c>
      <c r="F33" s="24" t="s">
        <v>69</v>
      </c>
      <c r="G33" s="24" t="s">
        <v>70</v>
      </c>
      <c r="H33" s="24" t="s">
        <v>67</v>
      </c>
      <c r="I33" s="24" t="s">
        <v>82</v>
      </c>
      <c r="J33" s="24" t="s">
        <v>71</v>
      </c>
      <c r="K33" s="24" t="s">
        <v>72</v>
      </c>
      <c r="L33" s="25">
        <v>69943942.780000001</v>
      </c>
      <c r="M33" s="25">
        <v>63920660</v>
      </c>
      <c r="N33" s="25">
        <v>63920660</v>
      </c>
      <c r="O33" s="26"/>
    </row>
    <row r="34" spans="1:15" ht="11.1" customHeight="1" x14ac:dyDescent="0.25">
      <c r="A34" s="27" t="s">
        <v>83</v>
      </c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2"/>
    </row>
    <row r="35" spans="1:15" ht="34.15" customHeight="1" x14ac:dyDescent="0.25">
      <c r="A35" s="33" t="s">
        <v>84</v>
      </c>
      <c r="B35" s="22" t="s">
        <v>85</v>
      </c>
      <c r="C35" s="23" t="s">
        <v>82</v>
      </c>
      <c r="D35" s="24" t="s">
        <v>86</v>
      </c>
      <c r="E35" s="24" t="s">
        <v>68</v>
      </c>
      <c r="F35" s="24" t="s">
        <v>69</v>
      </c>
      <c r="G35" s="24" t="s">
        <v>37</v>
      </c>
      <c r="H35" s="24" t="s">
        <v>86</v>
      </c>
      <c r="I35" s="24" t="s">
        <v>82</v>
      </c>
      <c r="J35" s="24" t="s">
        <v>71</v>
      </c>
      <c r="K35" s="24" t="s">
        <v>72</v>
      </c>
      <c r="L35" s="25">
        <v>69873942.780000001</v>
      </c>
      <c r="M35" s="25">
        <v>63865660</v>
      </c>
      <c r="N35" s="25">
        <v>63865660</v>
      </c>
      <c r="O35" s="26"/>
    </row>
    <row r="36" spans="1:15" ht="22.7" customHeight="1" x14ac:dyDescent="0.25">
      <c r="A36" s="33" t="s">
        <v>87</v>
      </c>
      <c r="B36" s="22" t="s">
        <v>0</v>
      </c>
      <c r="C36" s="23" t="s">
        <v>0</v>
      </c>
      <c r="D36" s="24" t="s">
        <v>86</v>
      </c>
      <c r="E36" s="24" t="s">
        <v>88</v>
      </c>
      <c r="F36" s="24" t="s">
        <v>89</v>
      </c>
      <c r="G36" s="24" t="s">
        <v>37</v>
      </c>
      <c r="H36" s="24" t="s">
        <v>86</v>
      </c>
      <c r="I36" s="24" t="s">
        <v>82</v>
      </c>
      <c r="J36" s="24" t="s">
        <v>71</v>
      </c>
      <c r="K36" s="24" t="s">
        <v>72</v>
      </c>
      <c r="L36" s="25">
        <v>1554415.25</v>
      </c>
      <c r="M36" s="25">
        <v>2031120</v>
      </c>
      <c r="N36" s="25">
        <v>2031120</v>
      </c>
      <c r="O36" s="26"/>
    </row>
    <row r="37" spans="1:15" ht="22.7" customHeight="1" x14ac:dyDescent="0.25">
      <c r="A37" s="33" t="s">
        <v>87</v>
      </c>
      <c r="B37" s="22" t="s">
        <v>0</v>
      </c>
      <c r="C37" s="23" t="s">
        <v>0</v>
      </c>
      <c r="D37" s="24" t="s">
        <v>86</v>
      </c>
      <c r="E37" s="24" t="s">
        <v>90</v>
      </c>
      <c r="F37" s="24" t="s">
        <v>89</v>
      </c>
      <c r="G37" s="24" t="s">
        <v>37</v>
      </c>
      <c r="H37" s="24" t="s">
        <v>86</v>
      </c>
      <c r="I37" s="24" t="s">
        <v>82</v>
      </c>
      <c r="J37" s="24" t="s">
        <v>71</v>
      </c>
      <c r="K37" s="24" t="s">
        <v>72</v>
      </c>
      <c r="L37" s="25">
        <v>2894451.84</v>
      </c>
      <c r="M37" s="25">
        <v>4188000</v>
      </c>
      <c r="N37" s="25">
        <v>4188000</v>
      </c>
      <c r="O37" s="26"/>
    </row>
    <row r="38" spans="1:15" ht="22.7" customHeight="1" x14ac:dyDescent="0.25">
      <c r="A38" s="33" t="s">
        <v>87</v>
      </c>
      <c r="B38" s="22" t="s">
        <v>0</v>
      </c>
      <c r="C38" s="23" t="s">
        <v>0</v>
      </c>
      <c r="D38" s="24" t="s">
        <v>86</v>
      </c>
      <c r="E38" s="24" t="s">
        <v>91</v>
      </c>
      <c r="F38" s="24" t="s">
        <v>92</v>
      </c>
      <c r="G38" s="24" t="s">
        <v>37</v>
      </c>
      <c r="H38" s="24" t="s">
        <v>86</v>
      </c>
      <c r="I38" s="24" t="s">
        <v>82</v>
      </c>
      <c r="J38" s="24" t="s">
        <v>71</v>
      </c>
      <c r="K38" s="24" t="s">
        <v>72</v>
      </c>
      <c r="L38" s="25">
        <v>10692446</v>
      </c>
      <c r="M38" s="25">
        <v>9077910</v>
      </c>
      <c r="N38" s="25">
        <v>9077910</v>
      </c>
      <c r="O38" s="26"/>
    </row>
    <row r="39" spans="1:15" ht="22.7" customHeight="1" x14ac:dyDescent="0.25">
      <c r="A39" s="33" t="s">
        <v>87</v>
      </c>
      <c r="B39" s="22" t="s">
        <v>0</v>
      </c>
      <c r="C39" s="23" t="s">
        <v>0</v>
      </c>
      <c r="D39" s="24" t="s">
        <v>86</v>
      </c>
      <c r="E39" s="24" t="s">
        <v>93</v>
      </c>
      <c r="F39" s="24" t="s">
        <v>89</v>
      </c>
      <c r="G39" s="24" t="s">
        <v>37</v>
      </c>
      <c r="H39" s="24" t="s">
        <v>86</v>
      </c>
      <c r="I39" s="24" t="s">
        <v>82</v>
      </c>
      <c r="J39" s="24" t="s">
        <v>71</v>
      </c>
      <c r="K39" s="24" t="s">
        <v>72</v>
      </c>
      <c r="L39" s="25">
        <v>42214916.219999999</v>
      </c>
      <c r="M39" s="25">
        <v>35328355</v>
      </c>
      <c r="N39" s="25">
        <v>35226542</v>
      </c>
      <c r="O39" s="26"/>
    </row>
    <row r="40" spans="1:15" ht="22.7" customHeight="1" x14ac:dyDescent="0.25">
      <c r="A40" s="33" t="s">
        <v>87</v>
      </c>
      <c r="B40" s="22" t="s">
        <v>0</v>
      </c>
      <c r="C40" s="23" t="s">
        <v>0</v>
      </c>
      <c r="D40" s="24" t="s">
        <v>86</v>
      </c>
      <c r="E40" s="24" t="s">
        <v>94</v>
      </c>
      <c r="F40" s="24" t="s">
        <v>89</v>
      </c>
      <c r="G40" s="24" t="s">
        <v>37</v>
      </c>
      <c r="H40" s="24" t="s">
        <v>86</v>
      </c>
      <c r="I40" s="24" t="s">
        <v>82</v>
      </c>
      <c r="J40" s="24" t="s">
        <v>71</v>
      </c>
      <c r="K40" s="24" t="s">
        <v>72</v>
      </c>
      <c r="L40" s="25">
        <v>12517713.470000001</v>
      </c>
      <c r="M40" s="25">
        <v>13240275</v>
      </c>
      <c r="N40" s="25">
        <v>13342088</v>
      </c>
      <c r="O40" s="26"/>
    </row>
    <row r="41" spans="1:15" ht="45.6" customHeight="1" x14ac:dyDescent="0.25">
      <c r="A41" s="18" t="s">
        <v>95</v>
      </c>
      <c r="B41" s="19" t="s">
        <v>96</v>
      </c>
      <c r="C41" s="17" t="s">
        <v>82</v>
      </c>
      <c r="D41" s="17" t="s">
        <v>86</v>
      </c>
      <c r="E41" s="17" t="s">
        <v>68</v>
      </c>
      <c r="F41" s="17" t="s">
        <v>97</v>
      </c>
      <c r="G41" s="17" t="s">
        <v>35</v>
      </c>
      <c r="H41" s="17" t="s">
        <v>86</v>
      </c>
      <c r="I41" s="17" t="s">
        <v>82</v>
      </c>
      <c r="J41" s="17" t="s">
        <v>71</v>
      </c>
      <c r="K41" s="17" t="s">
        <v>72</v>
      </c>
      <c r="L41" s="20">
        <v>15000</v>
      </c>
      <c r="M41" s="20"/>
      <c r="N41" s="20"/>
      <c r="O41" s="14"/>
    </row>
    <row r="42" spans="1:15" ht="34.15" customHeight="1" x14ac:dyDescent="0.25">
      <c r="A42" s="18" t="s">
        <v>98</v>
      </c>
      <c r="B42" s="19" t="s">
        <v>99</v>
      </c>
      <c r="C42" s="17" t="s">
        <v>82</v>
      </c>
      <c r="D42" s="17" t="s">
        <v>100</v>
      </c>
      <c r="E42" s="17" t="s">
        <v>68</v>
      </c>
      <c r="F42" s="17" t="s">
        <v>79</v>
      </c>
      <c r="G42" s="17" t="s">
        <v>35</v>
      </c>
      <c r="H42" s="17" t="s">
        <v>100</v>
      </c>
      <c r="I42" s="17" t="s">
        <v>82</v>
      </c>
      <c r="J42" s="17" t="s">
        <v>71</v>
      </c>
      <c r="K42" s="17" t="s">
        <v>72</v>
      </c>
      <c r="L42" s="20">
        <v>55000</v>
      </c>
      <c r="M42" s="20">
        <v>55000</v>
      </c>
      <c r="N42" s="20">
        <v>55000</v>
      </c>
      <c r="O42" s="14"/>
    </row>
    <row r="43" spans="1:15" ht="34.15" customHeight="1" x14ac:dyDescent="0.25">
      <c r="A43" s="18" t="s">
        <v>101</v>
      </c>
      <c r="B43" s="19" t="s">
        <v>102</v>
      </c>
      <c r="C43" s="17" t="s">
        <v>103</v>
      </c>
      <c r="D43" s="17" t="s">
        <v>67</v>
      </c>
      <c r="E43" s="17" t="s">
        <v>68</v>
      </c>
      <c r="F43" s="17" t="s">
        <v>69</v>
      </c>
      <c r="G43" s="17" t="s">
        <v>70</v>
      </c>
      <c r="H43" s="17" t="s">
        <v>67</v>
      </c>
      <c r="I43" s="17" t="s">
        <v>103</v>
      </c>
      <c r="J43" s="17" t="s">
        <v>71</v>
      </c>
      <c r="K43" s="17" t="s">
        <v>72</v>
      </c>
      <c r="L43" s="20">
        <v>7169746.7300000004</v>
      </c>
      <c r="M43" s="20">
        <v>3203148</v>
      </c>
      <c r="N43" s="20">
        <v>2403148</v>
      </c>
      <c r="O43" s="14"/>
    </row>
    <row r="44" spans="1:15" ht="34.15" customHeight="1" x14ac:dyDescent="0.25">
      <c r="A44" s="18" t="s">
        <v>104</v>
      </c>
      <c r="B44" s="19" t="s">
        <v>105</v>
      </c>
      <c r="C44" s="17" t="s">
        <v>103</v>
      </c>
      <c r="D44" s="17" t="s">
        <v>106</v>
      </c>
      <c r="E44" s="17" t="s">
        <v>68</v>
      </c>
      <c r="F44" s="17" t="s">
        <v>79</v>
      </c>
      <c r="G44" s="17" t="s">
        <v>35</v>
      </c>
      <c r="H44" s="17" t="s">
        <v>106</v>
      </c>
      <c r="I44" s="17" t="s">
        <v>103</v>
      </c>
      <c r="J44" s="17" t="s">
        <v>71</v>
      </c>
      <c r="K44" s="17" t="s">
        <v>72</v>
      </c>
      <c r="L44" s="20">
        <v>100000</v>
      </c>
      <c r="M44" s="20">
        <v>900000</v>
      </c>
      <c r="N44" s="20">
        <v>100000</v>
      </c>
      <c r="O44" s="14"/>
    </row>
    <row r="45" spans="1:15" ht="22.7" customHeight="1" x14ac:dyDescent="0.25">
      <c r="A45" s="18" t="s">
        <v>107</v>
      </c>
      <c r="B45" s="19" t="s">
        <v>108</v>
      </c>
      <c r="C45" s="17" t="s">
        <v>103</v>
      </c>
      <c r="D45" s="17" t="s">
        <v>109</v>
      </c>
      <c r="E45" s="17" t="s">
        <v>110</v>
      </c>
      <c r="F45" s="17" t="s">
        <v>69</v>
      </c>
      <c r="G45" s="17" t="s">
        <v>38</v>
      </c>
      <c r="H45" s="17" t="s">
        <v>109</v>
      </c>
      <c r="I45" s="17" t="s">
        <v>103</v>
      </c>
      <c r="J45" s="17" t="s">
        <v>71</v>
      </c>
      <c r="K45" s="17" t="s">
        <v>72</v>
      </c>
      <c r="L45" s="20">
        <v>2125140.48</v>
      </c>
      <c r="M45" s="20"/>
      <c r="N45" s="20"/>
      <c r="O45" s="14"/>
    </row>
    <row r="46" spans="1:15" ht="22.7" customHeight="1" x14ac:dyDescent="0.25">
      <c r="A46" s="18" t="s">
        <v>107</v>
      </c>
      <c r="B46" s="19" t="s">
        <v>111</v>
      </c>
      <c r="C46" s="17" t="s">
        <v>103</v>
      </c>
      <c r="D46" s="17" t="s">
        <v>112</v>
      </c>
      <c r="E46" s="17" t="s">
        <v>567</v>
      </c>
      <c r="F46" s="17" t="s">
        <v>69</v>
      </c>
      <c r="G46" s="17" t="s">
        <v>38</v>
      </c>
      <c r="H46" s="17" t="s">
        <v>112</v>
      </c>
      <c r="I46" s="17" t="s">
        <v>103</v>
      </c>
      <c r="J46" s="17" t="s">
        <v>71</v>
      </c>
      <c r="K46" s="17" t="s">
        <v>72</v>
      </c>
      <c r="L46" s="20">
        <v>50000</v>
      </c>
      <c r="M46" s="20"/>
      <c r="N46" s="20"/>
      <c r="O46" s="14"/>
    </row>
    <row r="47" spans="1:15" ht="22.7" customHeight="1" x14ac:dyDescent="0.25">
      <c r="A47" s="18" t="s">
        <v>107</v>
      </c>
      <c r="B47" s="19" t="s">
        <v>111</v>
      </c>
      <c r="C47" s="17" t="s">
        <v>103</v>
      </c>
      <c r="D47" s="17" t="s">
        <v>112</v>
      </c>
      <c r="E47" s="17" t="s">
        <v>113</v>
      </c>
      <c r="F47" s="17" t="s">
        <v>69</v>
      </c>
      <c r="G47" s="17" t="s">
        <v>38</v>
      </c>
      <c r="H47" s="17" t="s">
        <v>112</v>
      </c>
      <c r="I47" s="17" t="s">
        <v>103</v>
      </c>
      <c r="J47" s="17" t="s">
        <v>71</v>
      </c>
      <c r="K47" s="17" t="s">
        <v>72</v>
      </c>
      <c r="L47" s="20">
        <v>40000</v>
      </c>
      <c r="M47" s="20"/>
      <c r="N47" s="20"/>
      <c r="O47" s="14"/>
    </row>
    <row r="48" spans="1:15" ht="22.7" customHeight="1" x14ac:dyDescent="0.25">
      <c r="A48" s="18" t="s">
        <v>107</v>
      </c>
      <c r="B48" s="19" t="s">
        <v>111</v>
      </c>
      <c r="C48" s="17" t="s">
        <v>103</v>
      </c>
      <c r="D48" s="17" t="s">
        <v>112</v>
      </c>
      <c r="E48" s="17" t="s">
        <v>114</v>
      </c>
      <c r="F48" s="17" t="s">
        <v>69</v>
      </c>
      <c r="G48" s="17" t="s">
        <v>38</v>
      </c>
      <c r="H48" s="17" t="s">
        <v>112</v>
      </c>
      <c r="I48" s="17" t="s">
        <v>103</v>
      </c>
      <c r="J48" s="17" t="s">
        <v>71</v>
      </c>
      <c r="K48" s="17" t="s">
        <v>72</v>
      </c>
      <c r="L48" s="20"/>
      <c r="M48" s="20">
        <v>308700</v>
      </c>
      <c r="N48" s="20">
        <v>308700</v>
      </c>
      <c r="O48" s="14"/>
    </row>
    <row r="49" spans="1:15" ht="22.7" customHeight="1" x14ac:dyDescent="0.25">
      <c r="A49" s="18" t="s">
        <v>107</v>
      </c>
      <c r="B49" s="19" t="s">
        <v>111</v>
      </c>
      <c r="C49" s="17" t="s">
        <v>103</v>
      </c>
      <c r="D49" s="17" t="s">
        <v>112</v>
      </c>
      <c r="E49" s="17" t="s">
        <v>115</v>
      </c>
      <c r="F49" s="17" t="s">
        <v>69</v>
      </c>
      <c r="G49" s="17" t="s">
        <v>38</v>
      </c>
      <c r="H49" s="17" t="s">
        <v>112</v>
      </c>
      <c r="I49" s="17" t="s">
        <v>103</v>
      </c>
      <c r="J49" s="17" t="s">
        <v>71</v>
      </c>
      <c r="K49" s="17" t="s">
        <v>72</v>
      </c>
      <c r="L49" s="20"/>
      <c r="M49" s="20">
        <v>44100</v>
      </c>
      <c r="N49" s="20">
        <v>44100</v>
      </c>
      <c r="O49" s="14"/>
    </row>
    <row r="50" spans="1:15" ht="22.7" customHeight="1" x14ac:dyDescent="0.25">
      <c r="A50" s="18" t="s">
        <v>107</v>
      </c>
      <c r="B50" s="19" t="s">
        <v>111</v>
      </c>
      <c r="C50" s="17" t="s">
        <v>103</v>
      </c>
      <c r="D50" s="17" t="s">
        <v>112</v>
      </c>
      <c r="E50" s="17" t="s">
        <v>116</v>
      </c>
      <c r="F50" s="17" t="s">
        <v>69</v>
      </c>
      <c r="G50" s="17" t="s">
        <v>38</v>
      </c>
      <c r="H50" s="17" t="s">
        <v>112</v>
      </c>
      <c r="I50" s="17" t="s">
        <v>103</v>
      </c>
      <c r="J50" s="17" t="s">
        <v>71</v>
      </c>
      <c r="K50" s="17" t="s">
        <v>72</v>
      </c>
      <c r="L50" s="20">
        <v>9000</v>
      </c>
      <c r="M50" s="20">
        <v>5000</v>
      </c>
      <c r="N50" s="20">
        <v>5000</v>
      </c>
      <c r="O50" s="14"/>
    </row>
    <row r="51" spans="1:15" ht="22.7" customHeight="1" x14ac:dyDescent="0.25">
      <c r="A51" s="18" t="s">
        <v>107</v>
      </c>
      <c r="B51" s="19" t="s">
        <v>111</v>
      </c>
      <c r="C51" s="17" t="s">
        <v>103</v>
      </c>
      <c r="D51" s="17" t="s">
        <v>112</v>
      </c>
      <c r="E51" s="17" t="s">
        <v>117</v>
      </c>
      <c r="F51" s="17" t="s">
        <v>69</v>
      </c>
      <c r="G51" s="17" t="s">
        <v>38</v>
      </c>
      <c r="H51" s="17" t="s">
        <v>112</v>
      </c>
      <c r="I51" s="17" t="s">
        <v>103</v>
      </c>
      <c r="J51" s="17" t="s">
        <v>71</v>
      </c>
      <c r="K51" s="17" t="s">
        <v>72</v>
      </c>
      <c r="L51" s="20">
        <v>512816.07</v>
      </c>
      <c r="M51" s="20"/>
      <c r="N51" s="20"/>
      <c r="O51" s="14"/>
    </row>
    <row r="52" spans="1:15" ht="22.7" customHeight="1" x14ac:dyDescent="0.25">
      <c r="A52" s="18" t="s">
        <v>107</v>
      </c>
      <c r="B52" s="19" t="s">
        <v>111</v>
      </c>
      <c r="C52" s="17" t="s">
        <v>103</v>
      </c>
      <c r="D52" s="17" t="s">
        <v>112</v>
      </c>
      <c r="E52" s="17" t="s">
        <v>118</v>
      </c>
      <c r="F52" s="17" t="s">
        <v>69</v>
      </c>
      <c r="G52" s="17" t="s">
        <v>38</v>
      </c>
      <c r="H52" s="17" t="s">
        <v>112</v>
      </c>
      <c r="I52" s="17" t="s">
        <v>103</v>
      </c>
      <c r="J52" s="17" t="s">
        <v>71</v>
      </c>
      <c r="K52" s="17" t="s">
        <v>72</v>
      </c>
      <c r="L52" s="20">
        <v>250000</v>
      </c>
      <c r="M52" s="20"/>
      <c r="N52" s="20"/>
      <c r="O52" s="14"/>
    </row>
    <row r="53" spans="1:15" ht="22.7" customHeight="1" x14ac:dyDescent="0.25">
      <c r="A53" s="18" t="s">
        <v>107</v>
      </c>
      <c r="B53" s="19" t="s">
        <v>111</v>
      </c>
      <c r="C53" s="17" t="s">
        <v>103</v>
      </c>
      <c r="D53" s="17" t="s">
        <v>112</v>
      </c>
      <c r="E53" s="17" t="s">
        <v>119</v>
      </c>
      <c r="F53" s="17" t="s">
        <v>69</v>
      </c>
      <c r="G53" s="17" t="s">
        <v>38</v>
      </c>
      <c r="H53" s="17" t="s">
        <v>112</v>
      </c>
      <c r="I53" s="17" t="s">
        <v>103</v>
      </c>
      <c r="J53" s="17" t="s">
        <v>71</v>
      </c>
      <c r="K53" s="17" t="s">
        <v>72</v>
      </c>
      <c r="L53" s="20">
        <v>670577.78</v>
      </c>
      <c r="M53" s="20"/>
      <c r="N53" s="20"/>
      <c r="O53" s="14"/>
    </row>
    <row r="54" spans="1:15" ht="22.7" customHeight="1" x14ac:dyDescent="0.25">
      <c r="A54" s="18" t="s">
        <v>107</v>
      </c>
      <c r="B54" s="19" t="s">
        <v>111</v>
      </c>
      <c r="C54" s="17" t="s">
        <v>103</v>
      </c>
      <c r="D54" s="17" t="s">
        <v>112</v>
      </c>
      <c r="E54" s="17" t="s">
        <v>120</v>
      </c>
      <c r="F54" s="17" t="s">
        <v>69</v>
      </c>
      <c r="G54" s="17" t="s">
        <v>38</v>
      </c>
      <c r="H54" s="17" t="s">
        <v>112</v>
      </c>
      <c r="I54" s="17" t="s">
        <v>103</v>
      </c>
      <c r="J54" s="17" t="s">
        <v>71</v>
      </c>
      <c r="K54" s="17" t="s">
        <v>72</v>
      </c>
      <c r="L54" s="20">
        <v>54020</v>
      </c>
      <c r="M54" s="20"/>
      <c r="N54" s="20"/>
      <c r="O54" s="14"/>
    </row>
    <row r="55" spans="1:15" ht="22.7" customHeight="1" x14ac:dyDescent="0.25">
      <c r="A55" s="18" t="s">
        <v>107</v>
      </c>
      <c r="B55" s="19" t="s">
        <v>111</v>
      </c>
      <c r="C55" s="17" t="s">
        <v>103</v>
      </c>
      <c r="D55" s="17" t="s">
        <v>112</v>
      </c>
      <c r="E55" s="17" t="s">
        <v>121</v>
      </c>
      <c r="F55" s="17" t="s">
        <v>69</v>
      </c>
      <c r="G55" s="17" t="s">
        <v>38</v>
      </c>
      <c r="H55" s="17" t="s">
        <v>112</v>
      </c>
      <c r="I55" s="17" t="s">
        <v>103</v>
      </c>
      <c r="J55" s="17" t="s">
        <v>71</v>
      </c>
      <c r="K55" s="17" t="s">
        <v>72</v>
      </c>
      <c r="L55" s="20">
        <v>945921.16</v>
      </c>
      <c r="M55" s="20">
        <v>1177448</v>
      </c>
      <c r="N55" s="20">
        <v>1177448</v>
      </c>
      <c r="O55" s="14"/>
    </row>
    <row r="56" spans="1:15" ht="22.7" customHeight="1" x14ac:dyDescent="0.25">
      <c r="A56" s="18" t="s">
        <v>107</v>
      </c>
      <c r="B56" s="19" t="s">
        <v>111</v>
      </c>
      <c r="C56" s="17" t="s">
        <v>103</v>
      </c>
      <c r="D56" s="17" t="s">
        <v>112</v>
      </c>
      <c r="E56" s="17" t="s">
        <v>122</v>
      </c>
      <c r="F56" s="17" t="s">
        <v>69</v>
      </c>
      <c r="G56" s="17" t="s">
        <v>38</v>
      </c>
      <c r="H56" s="17" t="s">
        <v>112</v>
      </c>
      <c r="I56" s="17" t="s">
        <v>103</v>
      </c>
      <c r="J56" s="17" t="s">
        <v>71</v>
      </c>
      <c r="K56" s="17" t="s">
        <v>72</v>
      </c>
      <c r="L56" s="20">
        <v>720320.04</v>
      </c>
      <c r="M56" s="20"/>
      <c r="N56" s="20"/>
      <c r="O56" s="14"/>
    </row>
    <row r="57" spans="1:15" ht="22.7" customHeight="1" x14ac:dyDescent="0.25">
      <c r="A57" s="18" t="s">
        <v>107</v>
      </c>
      <c r="B57" s="19" t="s">
        <v>111</v>
      </c>
      <c r="C57" s="17" t="s">
        <v>103</v>
      </c>
      <c r="D57" s="17" t="s">
        <v>112</v>
      </c>
      <c r="E57" s="17" t="s">
        <v>123</v>
      </c>
      <c r="F57" s="17" t="s">
        <v>69</v>
      </c>
      <c r="G57" s="17" t="s">
        <v>38</v>
      </c>
      <c r="H57" s="17" t="s">
        <v>112</v>
      </c>
      <c r="I57" s="17" t="s">
        <v>103</v>
      </c>
      <c r="J57" s="17" t="s">
        <v>71</v>
      </c>
      <c r="K57" s="17" t="s">
        <v>72</v>
      </c>
      <c r="L57" s="20">
        <v>857327</v>
      </c>
      <c r="M57" s="20"/>
      <c r="N57" s="20"/>
      <c r="O57" s="14"/>
    </row>
    <row r="58" spans="1:15" ht="22.7" customHeight="1" x14ac:dyDescent="0.25">
      <c r="A58" s="18" t="s">
        <v>107</v>
      </c>
      <c r="B58" s="19" t="s">
        <v>108</v>
      </c>
      <c r="C58" s="17" t="s">
        <v>103</v>
      </c>
      <c r="D58" s="17" t="s">
        <v>109</v>
      </c>
      <c r="E58" s="17" t="s">
        <v>124</v>
      </c>
      <c r="F58" s="17" t="s">
        <v>69</v>
      </c>
      <c r="G58" s="17" t="s">
        <v>38</v>
      </c>
      <c r="H58" s="17" t="s">
        <v>109</v>
      </c>
      <c r="I58" s="17" t="s">
        <v>103</v>
      </c>
      <c r="J58" s="17" t="s">
        <v>71</v>
      </c>
      <c r="K58" s="17" t="s">
        <v>72</v>
      </c>
      <c r="L58" s="20">
        <v>651.20000000000005</v>
      </c>
      <c r="M58" s="20"/>
      <c r="N58" s="20"/>
      <c r="O58" s="14"/>
    </row>
    <row r="59" spans="1:15" ht="22.7" customHeight="1" x14ac:dyDescent="0.25">
      <c r="A59" s="18" t="s">
        <v>107</v>
      </c>
      <c r="B59" s="19" t="s">
        <v>111</v>
      </c>
      <c r="C59" s="17" t="s">
        <v>103</v>
      </c>
      <c r="D59" s="17" t="s">
        <v>112</v>
      </c>
      <c r="E59" s="17" t="s">
        <v>125</v>
      </c>
      <c r="F59" s="17" t="s">
        <v>69</v>
      </c>
      <c r="G59" s="17" t="s">
        <v>38</v>
      </c>
      <c r="H59" s="17" t="s">
        <v>112</v>
      </c>
      <c r="I59" s="17" t="s">
        <v>103</v>
      </c>
      <c r="J59" s="17" t="s">
        <v>71</v>
      </c>
      <c r="K59" s="17" t="s">
        <v>72</v>
      </c>
      <c r="L59" s="20">
        <v>781473</v>
      </c>
      <c r="M59" s="20">
        <v>731450</v>
      </c>
      <c r="N59" s="20">
        <v>731450</v>
      </c>
      <c r="O59" s="14"/>
    </row>
    <row r="60" spans="1:15" ht="22.7" customHeight="1" x14ac:dyDescent="0.25">
      <c r="A60" s="18" t="s">
        <v>107</v>
      </c>
      <c r="B60" s="19" t="s">
        <v>111</v>
      </c>
      <c r="C60" s="17" t="s">
        <v>103</v>
      </c>
      <c r="D60" s="17" t="s">
        <v>112</v>
      </c>
      <c r="E60" s="17" t="s">
        <v>126</v>
      </c>
      <c r="F60" s="17" t="s">
        <v>69</v>
      </c>
      <c r="G60" s="17" t="s">
        <v>38</v>
      </c>
      <c r="H60" s="17" t="s">
        <v>112</v>
      </c>
      <c r="I60" s="17" t="s">
        <v>103</v>
      </c>
      <c r="J60" s="17" t="s">
        <v>71</v>
      </c>
      <c r="K60" s="17" t="s">
        <v>72</v>
      </c>
      <c r="L60" s="20">
        <v>52500</v>
      </c>
      <c r="M60" s="20">
        <v>36450</v>
      </c>
      <c r="N60" s="20">
        <v>36450</v>
      </c>
      <c r="O60" s="14"/>
    </row>
    <row r="61" spans="1:15" ht="34.15" customHeight="1" x14ac:dyDescent="0.25">
      <c r="A61" s="201" t="s">
        <v>127</v>
      </c>
      <c r="B61" s="15" t="s">
        <v>128</v>
      </c>
      <c r="C61" s="16" t="s">
        <v>67</v>
      </c>
      <c r="D61" s="17" t="s">
        <v>129</v>
      </c>
      <c r="E61" s="17" t="s">
        <v>68</v>
      </c>
      <c r="F61" s="17" t="s">
        <v>69</v>
      </c>
      <c r="G61" s="17" t="s">
        <v>36</v>
      </c>
      <c r="H61" s="17" t="s">
        <v>129</v>
      </c>
      <c r="I61" s="17" t="s">
        <v>67</v>
      </c>
      <c r="J61" s="17" t="s">
        <v>71</v>
      </c>
      <c r="K61" s="17" t="s">
        <v>72</v>
      </c>
      <c r="L61" s="13"/>
      <c r="M61" s="13"/>
      <c r="N61" s="13"/>
      <c r="O61" s="14"/>
    </row>
    <row r="62" spans="1:15" ht="34.15" customHeight="1" x14ac:dyDescent="0.25">
      <c r="A62" s="201" t="s">
        <v>130</v>
      </c>
      <c r="B62" s="15" t="s">
        <v>131</v>
      </c>
      <c r="C62" s="16" t="s">
        <v>129</v>
      </c>
      <c r="D62" s="17" t="s">
        <v>67</v>
      </c>
      <c r="E62" s="17" t="s">
        <v>68</v>
      </c>
      <c r="F62" s="17" t="s">
        <v>69</v>
      </c>
      <c r="G62" s="17" t="s">
        <v>70</v>
      </c>
      <c r="H62" s="17" t="s">
        <v>67</v>
      </c>
      <c r="I62" s="17" t="s">
        <v>129</v>
      </c>
      <c r="J62" s="17" t="s">
        <v>71</v>
      </c>
      <c r="K62" s="17" t="s">
        <v>72</v>
      </c>
      <c r="L62" s="13"/>
      <c r="M62" s="13"/>
      <c r="N62" s="13"/>
      <c r="O62" s="14"/>
    </row>
    <row r="63" spans="1:15" ht="22.7" customHeight="1" x14ac:dyDescent="0.25">
      <c r="A63" s="201" t="s">
        <v>130</v>
      </c>
      <c r="B63" s="15" t="s">
        <v>131</v>
      </c>
      <c r="C63" s="16" t="s">
        <v>129</v>
      </c>
      <c r="D63" s="17" t="s">
        <v>67</v>
      </c>
      <c r="E63" s="17" t="s">
        <v>91</v>
      </c>
      <c r="F63" s="17" t="s">
        <v>92</v>
      </c>
      <c r="G63" s="17" t="s">
        <v>37</v>
      </c>
      <c r="H63" s="17" t="s">
        <v>67</v>
      </c>
      <c r="I63" s="17" t="s">
        <v>129</v>
      </c>
      <c r="J63" s="17" t="s">
        <v>71</v>
      </c>
      <c r="K63" s="17" t="s">
        <v>72</v>
      </c>
      <c r="L63" s="13"/>
      <c r="M63" s="13"/>
      <c r="N63" s="13"/>
      <c r="O63" s="14"/>
    </row>
    <row r="64" spans="1:15" ht="34.15" customHeight="1" x14ac:dyDescent="0.25">
      <c r="A64" s="201" t="s">
        <v>132</v>
      </c>
      <c r="B64" s="15" t="s">
        <v>133</v>
      </c>
      <c r="C64" s="16" t="s">
        <v>67</v>
      </c>
      <c r="D64" s="17" t="s">
        <v>67</v>
      </c>
      <c r="E64" s="17" t="s">
        <v>68</v>
      </c>
      <c r="F64" s="17" t="s">
        <v>69</v>
      </c>
      <c r="G64" s="17" t="s">
        <v>70</v>
      </c>
      <c r="H64" s="17" t="s">
        <v>67</v>
      </c>
      <c r="I64" s="17" t="s">
        <v>67</v>
      </c>
      <c r="J64" s="17" t="s">
        <v>71</v>
      </c>
      <c r="K64" s="17" t="s">
        <v>72</v>
      </c>
      <c r="L64" s="13"/>
      <c r="M64" s="13"/>
      <c r="N64" s="13"/>
      <c r="O64" s="14"/>
    </row>
    <row r="65" spans="1:15" ht="34.15" customHeight="1" x14ac:dyDescent="0.25">
      <c r="A65" s="201" t="s">
        <v>134</v>
      </c>
      <c r="B65" s="15" t="s">
        <v>135</v>
      </c>
      <c r="C65" s="16" t="s">
        <v>67</v>
      </c>
      <c r="D65" s="17" t="s">
        <v>67</v>
      </c>
      <c r="E65" s="17" t="s">
        <v>68</v>
      </c>
      <c r="F65" s="17" t="s">
        <v>69</v>
      </c>
      <c r="G65" s="17" t="s">
        <v>70</v>
      </c>
      <c r="H65" s="17" t="s">
        <v>67</v>
      </c>
      <c r="I65" s="17" t="s">
        <v>67</v>
      </c>
      <c r="J65" s="17" t="s">
        <v>71</v>
      </c>
      <c r="K65" s="17" t="s">
        <v>72</v>
      </c>
      <c r="L65" s="13">
        <v>77171064.939999998</v>
      </c>
      <c r="M65" s="13">
        <v>67124808</v>
      </c>
      <c r="N65" s="13">
        <v>66324808</v>
      </c>
      <c r="O65" s="14"/>
    </row>
    <row r="66" spans="1:15" ht="34.15" customHeight="1" x14ac:dyDescent="0.25">
      <c r="A66" s="18" t="s">
        <v>136</v>
      </c>
      <c r="B66" s="19" t="s">
        <v>137</v>
      </c>
      <c r="C66" s="17" t="s">
        <v>67</v>
      </c>
      <c r="D66" s="17" t="s">
        <v>67</v>
      </c>
      <c r="E66" s="17" t="s">
        <v>68</v>
      </c>
      <c r="F66" s="17" t="s">
        <v>69</v>
      </c>
      <c r="G66" s="17" t="s">
        <v>70</v>
      </c>
      <c r="H66" s="17" t="s">
        <v>67</v>
      </c>
      <c r="I66" s="17" t="s">
        <v>67</v>
      </c>
      <c r="J66" s="17" t="s">
        <v>71</v>
      </c>
      <c r="K66" s="17" t="s">
        <v>72</v>
      </c>
      <c r="L66" s="20">
        <v>51742159.539999999</v>
      </c>
      <c r="M66" s="20">
        <v>46347640</v>
      </c>
      <c r="N66" s="20">
        <v>46347640</v>
      </c>
      <c r="O66" s="14"/>
    </row>
    <row r="67" spans="1:15" ht="34.15" customHeight="1" x14ac:dyDescent="0.25">
      <c r="A67" s="18" t="s">
        <v>138</v>
      </c>
      <c r="B67" s="19" t="s">
        <v>139</v>
      </c>
      <c r="C67" s="17" t="s">
        <v>140</v>
      </c>
      <c r="D67" s="17" t="s">
        <v>67</v>
      </c>
      <c r="E67" s="17" t="s">
        <v>68</v>
      </c>
      <c r="F67" s="17" t="s">
        <v>69</v>
      </c>
      <c r="G67" s="17" t="s">
        <v>70</v>
      </c>
      <c r="H67" s="17" t="s">
        <v>67</v>
      </c>
      <c r="I67" s="17" t="s">
        <v>67</v>
      </c>
      <c r="J67" s="17" t="s">
        <v>71</v>
      </c>
      <c r="K67" s="17" t="s">
        <v>72</v>
      </c>
      <c r="L67" s="20">
        <v>40463518.329999998</v>
      </c>
      <c r="M67" s="20">
        <v>35655254</v>
      </c>
      <c r="N67" s="20">
        <v>35655254</v>
      </c>
      <c r="O67" s="14"/>
    </row>
    <row r="68" spans="1:15" ht="22.7" customHeight="1" x14ac:dyDescent="0.25">
      <c r="A68" s="18" t="s">
        <v>141</v>
      </c>
      <c r="B68" s="19" t="s">
        <v>139</v>
      </c>
      <c r="C68" s="17" t="s">
        <v>140</v>
      </c>
      <c r="D68" s="17" t="s">
        <v>142</v>
      </c>
      <c r="E68" s="17" t="s">
        <v>88</v>
      </c>
      <c r="F68" s="17" t="s">
        <v>143</v>
      </c>
      <c r="G68" s="17" t="s">
        <v>37</v>
      </c>
      <c r="H68" s="17" t="s">
        <v>142</v>
      </c>
      <c r="I68" s="17" t="s">
        <v>67</v>
      </c>
      <c r="J68" s="17" t="s">
        <v>71</v>
      </c>
      <c r="K68" s="17" t="s">
        <v>72</v>
      </c>
      <c r="L68" s="20">
        <v>1193867.32</v>
      </c>
      <c r="M68" s="20">
        <v>1560000</v>
      </c>
      <c r="N68" s="20">
        <v>1560000</v>
      </c>
      <c r="O68" s="14"/>
    </row>
    <row r="69" spans="1:15" ht="22.7" customHeight="1" x14ac:dyDescent="0.25">
      <c r="A69" s="18" t="s">
        <v>141</v>
      </c>
      <c r="B69" s="19" t="s">
        <v>139</v>
      </c>
      <c r="C69" s="17" t="s">
        <v>140</v>
      </c>
      <c r="D69" s="17" t="s">
        <v>142</v>
      </c>
      <c r="E69" s="17" t="s">
        <v>91</v>
      </c>
      <c r="F69" s="17" t="s">
        <v>144</v>
      </c>
      <c r="G69" s="17" t="s">
        <v>37</v>
      </c>
      <c r="H69" s="17" t="s">
        <v>142</v>
      </c>
      <c r="I69" s="17" t="s">
        <v>67</v>
      </c>
      <c r="J69" s="17" t="s">
        <v>71</v>
      </c>
      <c r="K69" s="17" t="s">
        <v>72</v>
      </c>
      <c r="L69" s="20">
        <v>34500</v>
      </c>
      <c r="M69" s="20"/>
      <c r="N69" s="20"/>
      <c r="O69" s="14"/>
    </row>
    <row r="70" spans="1:15" ht="22.7" customHeight="1" x14ac:dyDescent="0.25">
      <c r="A70" s="18" t="s">
        <v>141</v>
      </c>
      <c r="B70" s="19" t="s">
        <v>139</v>
      </c>
      <c r="C70" s="17" t="s">
        <v>140</v>
      </c>
      <c r="D70" s="17" t="s">
        <v>142</v>
      </c>
      <c r="E70" s="17" t="s">
        <v>93</v>
      </c>
      <c r="F70" s="17" t="s">
        <v>143</v>
      </c>
      <c r="G70" s="17" t="s">
        <v>37</v>
      </c>
      <c r="H70" s="17" t="s">
        <v>142</v>
      </c>
      <c r="I70" s="17" t="s">
        <v>67</v>
      </c>
      <c r="J70" s="17" t="s">
        <v>71</v>
      </c>
      <c r="K70" s="17" t="s">
        <v>72</v>
      </c>
      <c r="L70" s="20">
        <v>29582322.800000001</v>
      </c>
      <c r="M70" s="20">
        <v>25107612</v>
      </c>
      <c r="N70" s="20">
        <v>25107612</v>
      </c>
      <c r="O70" s="14"/>
    </row>
    <row r="71" spans="1:15" ht="22.7" customHeight="1" x14ac:dyDescent="0.25">
      <c r="A71" s="18" t="s">
        <v>141</v>
      </c>
      <c r="B71" s="19" t="s">
        <v>139</v>
      </c>
      <c r="C71" s="17" t="s">
        <v>140</v>
      </c>
      <c r="D71" s="17" t="s">
        <v>142</v>
      </c>
      <c r="E71" s="17" t="s">
        <v>94</v>
      </c>
      <c r="F71" s="17" t="s">
        <v>143</v>
      </c>
      <c r="G71" s="17" t="s">
        <v>37</v>
      </c>
      <c r="H71" s="17" t="s">
        <v>142</v>
      </c>
      <c r="I71" s="17" t="s">
        <v>67</v>
      </c>
      <c r="J71" s="17" t="s">
        <v>71</v>
      </c>
      <c r="K71" s="17" t="s">
        <v>72</v>
      </c>
      <c r="L71" s="20">
        <v>8357946.46</v>
      </c>
      <c r="M71" s="20">
        <v>8175852</v>
      </c>
      <c r="N71" s="20">
        <v>8175852</v>
      </c>
      <c r="O71" s="14"/>
    </row>
    <row r="72" spans="1:15" ht="22.7" customHeight="1" x14ac:dyDescent="0.25">
      <c r="A72" s="18" t="s">
        <v>141</v>
      </c>
      <c r="B72" s="19" t="s">
        <v>139</v>
      </c>
      <c r="C72" s="17" t="s">
        <v>140</v>
      </c>
      <c r="D72" s="17" t="s">
        <v>142</v>
      </c>
      <c r="E72" s="17" t="s">
        <v>117</v>
      </c>
      <c r="F72" s="17" t="s">
        <v>69</v>
      </c>
      <c r="G72" s="17" t="s">
        <v>38</v>
      </c>
      <c r="H72" s="17" t="s">
        <v>142</v>
      </c>
      <c r="I72" s="17" t="s">
        <v>67</v>
      </c>
      <c r="J72" s="17" t="s">
        <v>71</v>
      </c>
      <c r="K72" s="17" t="s">
        <v>72</v>
      </c>
      <c r="L72" s="20">
        <v>393866.07</v>
      </c>
      <c r="M72" s="20"/>
      <c r="N72" s="20"/>
      <c r="O72" s="14"/>
    </row>
    <row r="73" spans="1:15" ht="22.7" customHeight="1" x14ac:dyDescent="0.25">
      <c r="A73" s="18" t="s">
        <v>141</v>
      </c>
      <c r="B73" s="19" t="s">
        <v>139</v>
      </c>
      <c r="C73" s="17" t="s">
        <v>140</v>
      </c>
      <c r="D73" s="17" t="s">
        <v>142</v>
      </c>
      <c r="E73" s="17" t="s">
        <v>125</v>
      </c>
      <c r="F73" s="17" t="s">
        <v>69</v>
      </c>
      <c r="G73" s="17" t="s">
        <v>38</v>
      </c>
      <c r="H73" s="17" t="s">
        <v>142</v>
      </c>
      <c r="I73" s="17" t="s">
        <v>67</v>
      </c>
      <c r="J73" s="17" t="s">
        <v>71</v>
      </c>
      <c r="K73" s="17" t="s">
        <v>72</v>
      </c>
      <c r="L73" s="20">
        <v>600209.68000000005</v>
      </c>
      <c r="M73" s="20">
        <v>561790</v>
      </c>
      <c r="N73" s="20">
        <v>561790</v>
      </c>
      <c r="O73" s="14"/>
    </row>
    <row r="74" spans="1:15" ht="22.7" customHeight="1" x14ac:dyDescent="0.25">
      <c r="A74" s="18" t="s">
        <v>145</v>
      </c>
      <c r="B74" s="19" t="s">
        <v>139</v>
      </c>
      <c r="C74" s="17" t="s">
        <v>140</v>
      </c>
      <c r="D74" s="17" t="s">
        <v>146</v>
      </c>
      <c r="E74" s="17" t="s">
        <v>93</v>
      </c>
      <c r="F74" s="17" t="s">
        <v>147</v>
      </c>
      <c r="G74" s="17" t="s">
        <v>37</v>
      </c>
      <c r="H74" s="17" t="s">
        <v>146</v>
      </c>
      <c r="I74" s="17" t="s">
        <v>67</v>
      </c>
      <c r="J74" s="17" t="s">
        <v>71</v>
      </c>
      <c r="K74" s="17" t="s">
        <v>72</v>
      </c>
      <c r="L74" s="20">
        <v>233612.93</v>
      </c>
      <c r="M74" s="20">
        <v>200000</v>
      </c>
      <c r="N74" s="20">
        <v>200000</v>
      </c>
      <c r="O74" s="14"/>
    </row>
    <row r="75" spans="1:15" ht="22.7" customHeight="1" x14ac:dyDescent="0.25">
      <c r="A75" s="18" t="s">
        <v>145</v>
      </c>
      <c r="B75" s="19" t="s">
        <v>139</v>
      </c>
      <c r="C75" s="17" t="s">
        <v>140</v>
      </c>
      <c r="D75" s="17" t="s">
        <v>146</v>
      </c>
      <c r="E75" s="17" t="s">
        <v>94</v>
      </c>
      <c r="F75" s="17" t="s">
        <v>147</v>
      </c>
      <c r="G75" s="17" t="s">
        <v>37</v>
      </c>
      <c r="H75" s="17" t="s">
        <v>146</v>
      </c>
      <c r="I75" s="17" t="s">
        <v>67</v>
      </c>
      <c r="J75" s="17" t="s">
        <v>71</v>
      </c>
      <c r="K75" s="17" t="s">
        <v>72</v>
      </c>
      <c r="L75" s="20">
        <v>67193.070000000007</v>
      </c>
      <c r="M75" s="20">
        <v>50000</v>
      </c>
      <c r="N75" s="20">
        <v>50000</v>
      </c>
      <c r="O75" s="14"/>
    </row>
    <row r="76" spans="1:15" ht="34.15" customHeight="1" x14ac:dyDescent="0.25">
      <c r="A76" s="18" t="s">
        <v>148</v>
      </c>
      <c r="B76" s="19" t="s">
        <v>149</v>
      </c>
      <c r="C76" s="17" t="s">
        <v>150</v>
      </c>
      <c r="D76" s="17" t="s">
        <v>67</v>
      </c>
      <c r="E76" s="17" t="s">
        <v>68</v>
      </c>
      <c r="F76" s="17" t="s">
        <v>69</v>
      </c>
      <c r="G76" s="17" t="s">
        <v>70</v>
      </c>
      <c r="H76" s="17" t="s">
        <v>67</v>
      </c>
      <c r="I76" s="17" t="s">
        <v>67</v>
      </c>
      <c r="J76" s="17" t="s">
        <v>71</v>
      </c>
      <c r="K76" s="17" t="s">
        <v>72</v>
      </c>
      <c r="L76" s="20">
        <v>11278641.210000001</v>
      </c>
      <c r="M76" s="20">
        <v>10692386</v>
      </c>
      <c r="N76" s="20">
        <v>10692386</v>
      </c>
      <c r="O76" s="14"/>
    </row>
    <row r="77" spans="1:15" ht="22.7" customHeight="1" x14ac:dyDescent="0.25">
      <c r="A77" s="18" t="s">
        <v>151</v>
      </c>
      <c r="B77" s="19" t="s">
        <v>152</v>
      </c>
      <c r="C77" s="17" t="s">
        <v>150</v>
      </c>
      <c r="D77" s="17" t="s">
        <v>153</v>
      </c>
      <c r="E77" s="17" t="s">
        <v>88</v>
      </c>
      <c r="F77" s="17" t="s">
        <v>154</v>
      </c>
      <c r="G77" s="17" t="s">
        <v>37</v>
      </c>
      <c r="H77" s="17" t="s">
        <v>153</v>
      </c>
      <c r="I77" s="17" t="s">
        <v>67</v>
      </c>
      <c r="J77" s="17" t="s">
        <v>71</v>
      </c>
      <c r="K77" s="17" t="s">
        <v>72</v>
      </c>
      <c r="L77" s="20">
        <v>360547.93</v>
      </c>
      <c r="M77" s="20">
        <v>471120</v>
      </c>
      <c r="N77" s="20">
        <v>471120</v>
      </c>
      <c r="O77" s="14"/>
    </row>
    <row r="78" spans="1:15" ht="22.7" customHeight="1" x14ac:dyDescent="0.25">
      <c r="A78" s="18" t="s">
        <v>151</v>
      </c>
      <c r="B78" s="19" t="s">
        <v>152</v>
      </c>
      <c r="C78" s="17" t="s">
        <v>150</v>
      </c>
      <c r="D78" s="17" t="s">
        <v>153</v>
      </c>
      <c r="E78" s="17" t="s">
        <v>91</v>
      </c>
      <c r="F78" s="17" t="s">
        <v>155</v>
      </c>
      <c r="G78" s="17" t="s">
        <v>37</v>
      </c>
      <c r="H78" s="17" t="s">
        <v>153</v>
      </c>
      <c r="I78" s="17" t="s">
        <v>67</v>
      </c>
      <c r="J78" s="17" t="s">
        <v>71</v>
      </c>
      <c r="K78" s="17" t="s">
        <v>72</v>
      </c>
      <c r="L78" s="20">
        <v>10419</v>
      </c>
      <c r="M78" s="20"/>
      <c r="N78" s="20"/>
      <c r="O78" s="14"/>
    </row>
    <row r="79" spans="1:15" ht="22.7" customHeight="1" x14ac:dyDescent="0.25">
      <c r="A79" s="18" t="s">
        <v>151</v>
      </c>
      <c r="B79" s="19" t="s">
        <v>152</v>
      </c>
      <c r="C79" s="17" t="s">
        <v>150</v>
      </c>
      <c r="D79" s="17" t="s">
        <v>153</v>
      </c>
      <c r="E79" s="17" t="s">
        <v>93</v>
      </c>
      <c r="F79" s="17" t="s">
        <v>154</v>
      </c>
      <c r="G79" s="17" t="s">
        <v>37</v>
      </c>
      <c r="H79" s="17" t="s">
        <v>153</v>
      </c>
      <c r="I79" s="17" t="s">
        <v>67</v>
      </c>
      <c r="J79" s="17" t="s">
        <v>71</v>
      </c>
      <c r="K79" s="17" t="s">
        <v>72</v>
      </c>
      <c r="L79" s="20">
        <v>8247640.4900000002</v>
      </c>
      <c r="M79" s="20">
        <v>7582498</v>
      </c>
      <c r="N79" s="20">
        <v>7582498</v>
      </c>
      <c r="O79" s="14"/>
    </row>
    <row r="80" spans="1:15" ht="22.7" customHeight="1" x14ac:dyDescent="0.25">
      <c r="A80" s="18" t="s">
        <v>151</v>
      </c>
      <c r="B80" s="19" t="s">
        <v>152</v>
      </c>
      <c r="C80" s="17" t="s">
        <v>150</v>
      </c>
      <c r="D80" s="17" t="s">
        <v>153</v>
      </c>
      <c r="E80" s="17" t="s">
        <v>94</v>
      </c>
      <c r="F80" s="17" t="s">
        <v>154</v>
      </c>
      <c r="G80" s="17" t="s">
        <v>37</v>
      </c>
      <c r="H80" s="17" t="s">
        <v>153</v>
      </c>
      <c r="I80" s="17" t="s">
        <v>67</v>
      </c>
      <c r="J80" s="17" t="s">
        <v>71</v>
      </c>
      <c r="K80" s="17" t="s">
        <v>72</v>
      </c>
      <c r="L80" s="20">
        <v>2359820.4700000002</v>
      </c>
      <c r="M80" s="20">
        <v>2469108</v>
      </c>
      <c r="N80" s="20">
        <v>2469108</v>
      </c>
      <c r="O80" s="14"/>
    </row>
    <row r="81" spans="1:15" ht="22.7" customHeight="1" x14ac:dyDescent="0.25">
      <c r="A81" s="18" t="s">
        <v>151</v>
      </c>
      <c r="B81" s="19" t="s">
        <v>152</v>
      </c>
      <c r="C81" s="17" t="s">
        <v>150</v>
      </c>
      <c r="D81" s="17" t="s">
        <v>153</v>
      </c>
      <c r="E81" s="17" t="s">
        <v>117</v>
      </c>
      <c r="F81" s="17" t="s">
        <v>69</v>
      </c>
      <c r="G81" s="17" t="s">
        <v>38</v>
      </c>
      <c r="H81" s="17" t="s">
        <v>153</v>
      </c>
      <c r="I81" s="17" t="s">
        <v>67</v>
      </c>
      <c r="J81" s="17" t="s">
        <v>71</v>
      </c>
      <c r="K81" s="17" t="s">
        <v>72</v>
      </c>
      <c r="L81" s="20">
        <v>118950</v>
      </c>
      <c r="M81" s="20"/>
      <c r="N81" s="20"/>
      <c r="O81" s="14"/>
    </row>
    <row r="82" spans="1:15" ht="22.7" customHeight="1" x14ac:dyDescent="0.25">
      <c r="A82" s="18" t="s">
        <v>151</v>
      </c>
      <c r="B82" s="19" t="s">
        <v>152</v>
      </c>
      <c r="C82" s="17" t="s">
        <v>150</v>
      </c>
      <c r="D82" s="17" t="s">
        <v>153</v>
      </c>
      <c r="E82" s="17" t="s">
        <v>125</v>
      </c>
      <c r="F82" s="17" t="s">
        <v>69</v>
      </c>
      <c r="G82" s="17" t="s">
        <v>38</v>
      </c>
      <c r="H82" s="17" t="s">
        <v>153</v>
      </c>
      <c r="I82" s="17" t="s">
        <v>67</v>
      </c>
      <c r="J82" s="17" t="s">
        <v>71</v>
      </c>
      <c r="K82" s="17" t="s">
        <v>72</v>
      </c>
      <c r="L82" s="20">
        <v>181263.32</v>
      </c>
      <c r="M82" s="20">
        <v>169660</v>
      </c>
      <c r="N82" s="20">
        <v>169660</v>
      </c>
      <c r="O82" s="14"/>
    </row>
    <row r="83" spans="1:15" ht="34.15" customHeight="1" x14ac:dyDescent="0.25">
      <c r="A83" s="18" t="s">
        <v>193</v>
      </c>
      <c r="B83" s="19" t="s">
        <v>194</v>
      </c>
      <c r="C83" s="17" t="s">
        <v>67</v>
      </c>
      <c r="D83" s="17" t="s">
        <v>67</v>
      </c>
      <c r="E83" s="17" t="s">
        <v>68</v>
      </c>
      <c r="F83" s="17" t="s">
        <v>69</v>
      </c>
      <c r="G83" s="17" t="s">
        <v>70</v>
      </c>
      <c r="H83" s="17" t="s">
        <v>67</v>
      </c>
      <c r="I83" s="17" t="s">
        <v>67</v>
      </c>
      <c r="J83" s="17" t="s">
        <v>71</v>
      </c>
      <c r="K83" s="17" t="s">
        <v>72</v>
      </c>
      <c r="L83" s="20">
        <v>24904856.399999999</v>
      </c>
      <c r="M83" s="20">
        <v>20256278</v>
      </c>
      <c r="N83" s="20">
        <v>19456278</v>
      </c>
      <c r="O83" s="14"/>
    </row>
    <row r="84" spans="1:15" ht="34.15" customHeight="1" x14ac:dyDescent="0.25">
      <c r="A84" s="18" t="s">
        <v>195</v>
      </c>
      <c r="B84" s="19" t="s">
        <v>196</v>
      </c>
      <c r="C84" s="17" t="s">
        <v>197</v>
      </c>
      <c r="D84" s="17" t="s">
        <v>67</v>
      </c>
      <c r="E84" s="17" t="s">
        <v>68</v>
      </c>
      <c r="F84" s="17" t="s">
        <v>69</v>
      </c>
      <c r="G84" s="17" t="s">
        <v>70</v>
      </c>
      <c r="H84" s="17" t="s">
        <v>67</v>
      </c>
      <c r="I84" s="17" t="s">
        <v>67</v>
      </c>
      <c r="J84" s="17" t="s">
        <v>71</v>
      </c>
      <c r="K84" s="17" t="s">
        <v>72</v>
      </c>
      <c r="L84" s="20">
        <v>21347922.18</v>
      </c>
      <c r="M84" s="20">
        <v>17186031</v>
      </c>
      <c r="N84" s="20">
        <v>16386031</v>
      </c>
      <c r="O84" s="14"/>
    </row>
    <row r="85" spans="1:15" ht="22.7" customHeight="1" x14ac:dyDescent="0.25">
      <c r="A85" s="18" t="s">
        <v>198</v>
      </c>
      <c r="B85" s="19" t="s">
        <v>196</v>
      </c>
      <c r="C85" s="17" t="s">
        <v>197</v>
      </c>
      <c r="D85" s="17" t="s">
        <v>199</v>
      </c>
      <c r="E85" s="17" t="s">
        <v>93</v>
      </c>
      <c r="F85" s="17" t="s">
        <v>200</v>
      </c>
      <c r="G85" s="17" t="s">
        <v>37</v>
      </c>
      <c r="H85" s="17" t="s">
        <v>199</v>
      </c>
      <c r="I85" s="17" t="s">
        <v>67</v>
      </c>
      <c r="J85" s="17" t="s">
        <v>71</v>
      </c>
      <c r="K85" s="17" t="s">
        <v>72</v>
      </c>
      <c r="L85" s="20">
        <v>91649.09</v>
      </c>
      <c r="M85" s="20">
        <v>46270</v>
      </c>
      <c r="N85" s="20">
        <v>46270</v>
      </c>
      <c r="O85" s="14"/>
    </row>
    <row r="86" spans="1:15" ht="22.7" customHeight="1" x14ac:dyDescent="0.25">
      <c r="A86" s="18" t="s">
        <v>198</v>
      </c>
      <c r="B86" s="19" t="s">
        <v>196</v>
      </c>
      <c r="C86" s="17" t="s">
        <v>197</v>
      </c>
      <c r="D86" s="17" t="s">
        <v>199</v>
      </c>
      <c r="E86" s="17" t="s">
        <v>91</v>
      </c>
      <c r="F86" s="17" t="s">
        <v>201</v>
      </c>
      <c r="G86" s="17" t="s">
        <v>37</v>
      </c>
      <c r="H86" s="17" t="s">
        <v>199</v>
      </c>
      <c r="I86" s="17" t="s">
        <v>67</v>
      </c>
      <c r="J86" s="17" t="s">
        <v>71</v>
      </c>
      <c r="K86" s="17" t="s">
        <v>72</v>
      </c>
      <c r="L86" s="20">
        <v>53000</v>
      </c>
      <c r="M86" s="20">
        <v>42000</v>
      </c>
      <c r="N86" s="20">
        <v>42000</v>
      </c>
      <c r="O86" s="14"/>
    </row>
    <row r="87" spans="1:15" ht="34.15" customHeight="1" x14ac:dyDescent="0.25">
      <c r="A87" s="18" t="s">
        <v>202</v>
      </c>
      <c r="B87" s="19" t="s">
        <v>196</v>
      </c>
      <c r="C87" s="17" t="s">
        <v>197</v>
      </c>
      <c r="D87" s="17" t="s">
        <v>203</v>
      </c>
      <c r="E87" s="17" t="s">
        <v>68</v>
      </c>
      <c r="F87" s="17" t="s">
        <v>204</v>
      </c>
      <c r="G87" s="17" t="s">
        <v>35</v>
      </c>
      <c r="H87" s="17" t="s">
        <v>203</v>
      </c>
      <c r="I87" s="17" t="s">
        <v>67</v>
      </c>
      <c r="J87" s="17" t="s">
        <v>71</v>
      </c>
      <c r="K87" s="17" t="s">
        <v>72</v>
      </c>
      <c r="L87" s="20">
        <v>72800</v>
      </c>
      <c r="M87" s="20"/>
      <c r="N87" s="20"/>
      <c r="O87" s="14"/>
    </row>
    <row r="88" spans="1:15" ht="22.7" customHeight="1" x14ac:dyDescent="0.25">
      <c r="A88" s="18" t="s">
        <v>202</v>
      </c>
      <c r="B88" s="19" t="s">
        <v>196</v>
      </c>
      <c r="C88" s="17" t="s">
        <v>197</v>
      </c>
      <c r="D88" s="17" t="s">
        <v>203</v>
      </c>
      <c r="E88" s="17" t="s">
        <v>126</v>
      </c>
      <c r="F88" s="17" t="s">
        <v>69</v>
      </c>
      <c r="G88" s="17" t="s">
        <v>38</v>
      </c>
      <c r="H88" s="17" t="s">
        <v>203</v>
      </c>
      <c r="I88" s="17" t="s">
        <v>67</v>
      </c>
      <c r="J88" s="17" t="s">
        <v>71</v>
      </c>
      <c r="K88" s="17" t="s">
        <v>72</v>
      </c>
      <c r="L88" s="20">
        <v>52500</v>
      </c>
      <c r="M88" s="20">
        <v>36450</v>
      </c>
      <c r="N88" s="20">
        <v>36450</v>
      </c>
      <c r="O88" s="14"/>
    </row>
    <row r="89" spans="1:15" ht="22.7" customHeight="1" x14ac:dyDescent="0.25">
      <c r="A89" s="18" t="s">
        <v>205</v>
      </c>
      <c r="B89" s="19" t="s">
        <v>196</v>
      </c>
      <c r="C89" s="17" t="s">
        <v>197</v>
      </c>
      <c r="D89" s="17" t="s">
        <v>206</v>
      </c>
      <c r="E89" s="17" t="s">
        <v>91</v>
      </c>
      <c r="F89" s="17" t="s">
        <v>207</v>
      </c>
      <c r="G89" s="17" t="s">
        <v>37</v>
      </c>
      <c r="H89" s="17" t="s">
        <v>206</v>
      </c>
      <c r="I89" s="17" t="s">
        <v>67</v>
      </c>
      <c r="J89" s="17" t="s">
        <v>71</v>
      </c>
      <c r="K89" s="17" t="s">
        <v>72</v>
      </c>
      <c r="L89" s="20">
        <v>1323745.78</v>
      </c>
      <c r="M89" s="20">
        <v>528833</v>
      </c>
      <c r="N89" s="20">
        <v>528833</v>
      </c>
      <c r="O89" s="14"/>
    </row>
    <row r="90" spans="1:15" ht="22.7" customHeight="1" x14ac:dyDescent="0.25">
      <c r="A90" s="18" t="s">
        <v>208</v>
      </c>
      <c r="B90" s="19" t="s">
        <v>196</v>
      </c>
      <c r="C90" s="17" t="s">
        <v>197</v>
      </c>
      <c r="D90" s="17" t="s">
        <v>209</v>
      </c>
      <c r="E90" s="17" t="s">
        <v>123</v>
      </c>
      <c r="F90" s="17" t="s">
        <v>69</v>
      </c>
      <c r="G90" s="17" t="s">
        <v>38</v>
      </c>
      <c r="H90" s="17" t="s">
        <v>209</v>
      </c>
      <c r="I90" s="17" t="s">
        <v>67</v>
      </c>
      <c r="J90" s="17" t="s">
        <v>71</v>
      </c>
      <c r="K90" s="17" t="s">
        <v>72</v>
      </c>
      <c r="L90" s="20">
        <v>857327</v>
      </c>
      <c r="M90" s="20"/>
      <c r="N90" s="20"/>
      <c r="O90" s="14"/>
    </row>
    <row r="91" spans="1:15" ht="34.15" customHeight="1" x14ac:dyDescent="0.25">
      <c r="A91" s="18" t="s">
        <v>208</v>
      </c>
      <c r="B91" s="19" t="s">
        <v>196</v>
      </c>
      <c r="C91" s="17" t="s">
        <v>197</v>
      </c>
      <c r="D91" s="17" t="s">
        <v>209</v>
      </c>
      <c r="E91" s="17" t="s">
        <v>68</v>
      </c>
      <c r="F91" s="17" t="s">
        <v>210</v>
      </c>
      <c r="G91" s="17" t="s">
        <v>35</v>
      </c>
      <c r="H91" s="17" t="s">
        <v>209</v>
      </c>
      <c r="I91" s="17" t="s">
        <v>67</v>
      </c>
      <c r="J91" s="17" t="s">
        <v>71</v>
      </c>
      <c r="K91" s="17" t="s">
        <v>72</v>
      </c>
      <c r="L91" s="20">
        <v>15000</v>
      </c>
      <c r="M91" s="20"/>
      <c r="N91" s="20"/>
      <c r="O91" s="14"/>
    </row>
    <row r="92" spans="1:15" ht="22.7" customHeight="1" x14ac:dyDescent="0.25">
      <c r="A92" s="18" t="s">
        <v>208</v>
      </c>
      <c r="B92" s="19" t="s">
        <v>196</v>
      </c>
      <c r="C92" s="17" t="s">
        <v>197</v>
      </c>
      <c r="D92" s="17" t="s">
        <v>209</v>
      </c>
      <c r="E92" s="17" t="s">
        <v>118</v>
      </c>
      <c r="F92" s="17" t="s">
        <v>69</v>
      </c>
      <c r="G92" s="17" t="s">
        <v>38</v>
      </c>
      <c r="H92" s="17" t="s">
        <v>209</v>
      </c>
      <c r="I92" s="17" t="s">
        <v>67</v>
      </c>
      <c r="J92" s="17" t="s">
        <v>71</v>
      </c>
      <c r="K92" s="17" t="s">
        <v>72</v>
      </c>
      <c r="L92" s="20">
        <v>250000</v>
      </c>
      <c r="M92" s="20"/>
      <c r="N92" s="20"/>
      <c r="O92" s="14"/>
    </row>
    <row r="93" spans="1:15" ht="22.7" customHeight="1" x14ac:dyDescent="0.25">
      <c r="A93" s="18" t="s">
        <v>208</v>
      </c>
      <c r="B93" s="19" t="s">
        <v>196</v>
      </c>
      <c r="C93" s="17" t="s">
        <v>197</v>
      </c>
      <c r="D93" s="17" t="s">
        <v>209</v>
      </c>
      <c r="E93" s="17" t="s">
        <v>119</v>
      </c>
      <c r="F93" s="17" t="s">
        <v>69</v>
      </c>
      <c r="G93" s="17" t="s">
        <v>38</v>
      </c>
      <c r="H93" s="17" t="s">
        <v>209</v>
      </c>
      <c r="I93" s="17" t="s">
        <v>67</v>
      </c>
      <c r="J93" s="17" t="s">
        <v>71</v>
      </c>
      <c r="K93" s="17" t="s">
        <v>72</v>
      </c>
      <c r="L93" s="20">
        <v>670577.78</v>
      </c>
      <c r="M93" s="20"/>
      <c r="N93" s="20"/>
      <c r="O93" s="14"/>
    </row>
    <row r="94" spans="1:15" ht="22.7" customHeight="1" x14ac:dyDescent="0.25">
      <c r="A94" s="18" t="s">
        <v>208</v>
      </c>
      <c r="B94" s="19" t="s">
        <v>196</v>
      </c>
      <c r="C94" s="17" t="s">
        <v>197</v>
      </c>
      <c r="D94" s="17" t="s">
        <v>209</v>
      </c>
      <c r="E94" s="17" t="s">
        <v>94</v>
      </c>
      <c r="F94" s="17" t="s">
        <v>211</v>
      </c>
      <c r="G94" s="17" t="s">
        <v>37</v>
      </c>
      <c r="H94" s="17" t="s">
        <v>209</v>
      </c>
      <c r="I94" s="17" t="s">
        <v>67</v>
      </c>
      <c r="J94" s="17" t="s">
        <v>71</v>
      </c>
      <c r="K94" s="17" t="s">
        <v>72</v>
      </c>
      <c r="L94" s="20">
        <v>1732753.47</v>
      </c>
      <c r="M94" s="20">
        <v>2545315</v>
      </c>
      <c r="N94" s="20">
        <v>2647128</v>
      </c>
      <c r="O94" s="14"/>
    </row>
    <row r="95" spans="1:15" ht="22.7" customHeight="1" x14ac:dyDescent="0.25">
      <c r="A95" s="18" t="s">
        <v>208</v>
      </c>
      <c r="B95" s="19" t="s">
        <v>196</v>
      </c>
      <c r="C95" s="17" t="s">
        <v>197</v>
      </c>
      <c r="D95" s="17" t="s">
        <v>209</v>
      </c>
      <c r="E95" s="17" t="s">
        <v>91</v>
      </c>
      <c r="F95" s="17" t="s">
        <v>212</v>
      </c>
      <c r="G95" s="17" t="s">
        <v>37</v>
      </c>
      <c r="H95" s="17" t="s">
        <v>209</v>
      </c>
      <c r="I95" s="17" t="s">
        <v>67</v>
      </c>
      <c r="J95" s="17" t="s">
        <v>71</v>
      </c>
      <c r="K95" s="17" t="s">
        <v>72</v>
      </c>
      <c r="L95" s="20">
        <v>2388079.39</v>
      </c>
      <c r="M95" s="20">
        <v>2275384</v>
      </c>
      <c r="N95" s="20">
        <v>2275384</v>
      </c>
      <c r="O95" s="14"/>
    </row>
    <row r="96" spans="1:15" ht="22.7" customHeight="1" x14ac:dyDescent="0.25">
      <c r="A96" s="18" t="s">
        <v>213</v>
      </c>
      <c r="B96" s="19" t="s">
        <v>196</v>
      </c>
      <c r="C96" s="17" t="s">
        <v>197</v>
      </c>
      <c r="D96" s="17" t="s">
        <v>214</v>
      </c>
      <c r="E96" s="17" t="s">
        <v>114</v>
      </c>
      <c r="F96" s="17" t="s">
        <v>69</v>
      </c>
      <c r="G96" s="17" t="s">
        <v>38</v>
      </c>
      <c r="H96" s="17" t="s">
        <v>214</v>
      </c>
      <c r="I96" s="17" t="s">
        <v>67</v>
      </c>
      <c r="J96" s="17" t="s">
        <v>71</v>
      </c>
      <c r="K96" s="17" t="s">
        <v>72</v>
      </c>
      <c r="L96" s="20"/>
      <c r="M96" s="20">
        <v>308700</v>
      </c>
      <c r="N96" s="20">
        <v>308700</v>
      </c>
      <c r="O96" s="14"/>
    </row>
    <row r="97" spans="1:15" ht="22.7" customHeight="1" x14ac:dyDescent="0.25">
      <c r="A97" s="18" t="s">
        <v>213</v>
      </c>
      <c r="B97" s="19" t="s">
        <v>196</v>
      </c>
      <c r="C97" s="17" t="s">
        <v>197</v>
      </c>
      <c r="D97" s="17" t="s">
        <v>214</v>
      </c>
      <c r="E97" s="17" t="s">
        <v>115</v>
      </c>
      <c r="F97" s="17" t="s">
        <v>69</v>
      </c>
      <c r="G97" s="17" t="s">
        <v>38</v>
      </c>
      <c r="H97" s="17" t="s">
        <v>214</v>
      </c>
      <c r="I97" s="17" t="s">
        <v>67</v>
      </c>
      <c r="J97" s="17" t="s">
        <v>71</v>
      </c>
      <c r="K97" s="17" t="s">
        <v>72</v>
      </c>
      <c r="L97" s="20"/>
      <c r="M97" s="20">
        <v>44100</v>
      </c>
      <c r="N97" s="20">
        <v>44100</v>
      </c>
      <c r="O97" s="14"/>
    </row>
    <row r="98" spans="1:15" ht="22.7" customHeight="1" x14ac:dyDescent="0.25">
      <c r="A98" s="18" t="s">
        <v>213</v>
      </c>
      <c r="B98" s="19" t="s">
        <v>196</v>
      </c>
      <c r="C98" s="17" t="s">
        <v>197</v>
      </c>
      <c r="D98" s="17" t="s">
        <v>214</v>
      </c>
      <c r="E98" s="17" t="s">
        <v>121</v>
      </c>
      <c r="F98" s="17" t="s">
        <v>69</v>
      </c>
      <c r="G98" s="17" t="s">
        <v>38</v>
      </c>
      <c r="H98" s="17" t="s">
        <v>214</v>
      </c>
      <c r="I98" s="17" t="s">
        <v>67</v>
      </c>
      <c r="J98" s="17" t="s">
        <v>71</v>
      </c>
      <c r="K98" s="17" t="s">
        <v>72</v>
      </c>
      <c r="L98" s="20">
        <v>882093.16</v>
      </c>
      <c r="M98" s="20">
        <v>1129718</v>
      </c>
      <c r="N98" s="20">
        <v>1129718</v>
      </c>
      <c r="O98" s="14"/>
    </row>
    <row r="99" spans="1:15" ht="22.7" customHeight="1" x14ac:dyDescent="0.25">
      <c r="A99" s="18" t="s">
        <v>213</v>
      </c>
      <c r="B99" s="19" t="s">
        <v>196</v>
      </c>
      <c r="C99" s="17" t="s">
        <v>197</v>
      </c>
      <c r="D99" s="17" t="s">
        <v>214</v>
      </c>
      <c r="E99" s="17" t="s">
        <v>120</v>
      </c>
      <c r="F99" s="17" t="s">
        <v>69</v>
      </c>
      <c r="G99" s="17" t="s">
        <v>38</v>
      </c>
      <c r="H99" s="17" t="s">
        <v>214</v>
      </c>
      <c r="I99" s="17" t="s">
        <v>67</v>
      </c>
      <c r="J99" s="17" t="s">
        <v>71</v>
      </c>
      <c r="K99" s="17" t="s">
        <v>72</v>
      </c>
      <c r="L99" s="20">
        <v>54020</v>
      </c>
      <c r="M99" s="20"/>
      <c r="N99" s="20"/>
      <c r="O99" s="14"/>
    </row>
    <row r="100" spans="1:15" ht="22.7" customHeight="1" x14ac:dyDescent="0.25">
      <c r="A100" s="18" t="s">
        <v>213</v>
      </c>
      <c r="B100" s="19" t="s">
        <v>196</v>
      </c>
      <c r="C100" s="17" t="s">
        <v>197</v>
      </c>
      <c r="D100" s="17" t="s">
        <v>214</v>
      </c>
      <c r="E100" s="17" t="s">
        <v>91</v>
      </c>
      <c r="F100" s="17" t="s">
        <v>215</v>
      </c>
      <c r="G100" s="17" t="s">
        <v>37</v>
      </c>
      <c r="H100" s="17" t="s">
        <v>214</v>
      </c>
      <c r="I100" s="17" t="s">
        <v>67</v>
      </c>
      <c r="J100" s="17" t="s">
        <v>71</v>
      </c>
      <c r="K100" s="17" t="s">
        <v>72</v>
      </c>
      <c r="L100" s="20">
        <v>2077887.04</v>
      </c>
      <c r="M100" s="20">
        <v>1965059</v>
      </c>
      <c r="N100" s="20">
        <v>1965059</v>
      </c>
      <c r="O100" s="14"/>
    </row>
    <row r="101" spans="1:15" ht="22.7" customHeight="1" x14ac:dyDescent="0.25">
      <c r="A101" s="18" t="s">
        <v>213</v>
      </c>
      <c r="B101" s="19" t="s">
        <v>196</v>
      </c>
      <c r="C101" s="17" t="s">
        <v>197</v>
      </c>
      <c r="D101" s="17" t="s">
        <v>214</v>
      </c>
      <c r="E101" s="17" t="s">
        <v>93</v>
      </c>
      <c r="F101" s="17" t="s">
        <v>216</v>
      </c>
      <c r="G101" s="17" t="s">
        <v>37</v>
      </c>
      <c r="H101" s="17" t="s">
        <v>214</v>
      </c>
      <c r="I101" s="17" t="s">
        <v>67</v>
      </c>
      <c r="J101" s="17" t="s">
        <v>71</v>
      </c>
      <c r="K101" s="17" t="s">
        <v>72</v>
      </c>
      <c r="L101" s="20">
        <v>560815</v>
      </c>
      <c r="M101" s="20"/>
      <c r="N101" s="20"/>
      <c r="O101" s="14"/>
    </row>
    <row r="102" spans="1:15" ht="22.7" customHeight="1" x14ac:dyDescent="0.25">
      <c r="A102" s="18" t="s">
        <v>213</v>
      </c>
      <c r="B102" s="19" t="s">
        <v>196</v>
      </c>
      <c r="C102" s="17" t="s">
        <v>197</v>
      </c>
      <c r="D102" s="17" t="s">
        <v>214</v>
      </c>
      <c r="E102" s="17" t="s">
        <v>90</v>
      </c>
      <c r="F102" s="17" t="s">
        <v>216</v>
      </c>
      <c r="G102" s="17" t="s">
        <v>37</v>
      </c>
      <c r="H102" s="17" t="s">
        <v>214</v>
      </c>
      <c r="I102" s="17" t="s">
        <v>67</v>
      </c>
      <c r="J102" s="17" t="s">
        <v>71</v>
      </c>
      <c r="K102" s="17" t="s">
        <v>72</v>
      </c>
      <c r="L102" s="20">
        <v>2894451.84</v>
      </c>
      <c r="M102" s="20">
        <v>4188000</v>
      </c>
      <c r="N102" s="20">
        <v>4188000</v>
      </c>
      <c r="O102" s="14"/>
    </row>
    <row r="103" spans="1:15" ht="34.15" customHeight="1" x14ac:dyDescent="0.25">
      <c r="A103" s="18" t="s">
        <v>213</v>
      </c>
      <c r="B103" s="19" t="s">
        <v>196</v>
      </c>
      <c r="C103" s="17" t="s">
        <v>197</v>
      </c>
      <c r="D103" s="17" t="s">
        <v>214</v>
      </c>
      <c r="E103" s="17" t="s">
        <v>68</v>
      </c>
      <c r="F103" s="17" t="s">
        <v>217</v>
      </c>
      <c r="G103" s="17" t="s">
        <v>35</v>
      </c>
      <c r="H103" s="17" t="s">
        <v>214</v>
      </c>
      <c r="I103" s="17" t="s">
        <v>67</v>
      </c>
      <c r="J103" s="17" t="s">
        <v>71</v>
      </c>
      <c r="K103" s="17" t="s">
        <v>72</v>
      </c>
      <c r="L103" s="20">
        <v>20000</v>
      </c>
      <c r="M103" s="20">
        <v>800000</v>
      </c>
      <c r="N103" s="20"/>
      <c r="O103" s="14"/>
    </row>
    <row r="104" spans="1:15" ht="22.7" customHeight="1" x14ac:dyDescent="0.25">
      <c r="A104" s="18" t="s">
        <v>213</v>
      </c>
      <c r="B104" s="19" t="s">
        <v>196</v>
      </c>
      <c r="C104" s="17" t="s">
        <v>197</v>
      </c>
      <c r="D104" s="17" t="s">
        <v>214</v>
      </c>
      <c r="E104" s="17" t="s">
        <v>122</v>
      </c>
      <c r="F104" s="17" t="s">
        <v>69</v>
      </c>
      <c r="G104" s="17" t="s">
        <v>38</v>
      </c>
      <c r="H104" s="17" t="s">
        <v>214</v>
      </c>
      <c r="I104" s="17" t="s">
        <v>67</v>
      </c>
      <c r="J104" s="17" t="s">
        <v>71</v>
      </c>
      <c r="K104" s="17" t="s">
        <v>72</v>
      </c>
      <c r="L104" s="20">
        <v>720320.04</v>
      </c>
      <c r="M104" s="20"/>
      <c r="N104" s="20"/>
      <c r="O104" s="14"/>
    </row>
    <row r="105" spans="1:15" ht="22.7" customHeight="1" x14ac:dyDescent="0.25">
      <c r="A105" s="18" t="s">
        <v>213</v>
      </c>
      <c r="B105" s="19" t="s">
        <v>196</v>
      </c>
      <c r="C105" s="17" t="s">
        <v>197</v>
      </c>
      <c r="D105" s="17" t="s">
        <v>214</v>
      </c>
      <c r="E105" s="17" t="s">
        <v>113</v>
      </c>
      <c r="F105" s="17" t="s">
        <v>69</v>
      </c>
      <c r="G105" s="17" t="s">
        <v>38</v>
      </c>
      <c r="H105" s="17" t="s">
        <v>214</v>
      </c>
      <c r="I105" s="17" t="s">
        <v>67</v>
      </c>
      <c r="J105" s="17" t="s">
        <v>71</v>
      </c>
      <c r="K105" s="17" t="s">
        <v>72</v>
      </c>
      <c r="L105" s="20">
        <v>40000</v>
      </c>
      <c r="M105" s="20"/>
      <c r="N105" s="20"/>
      <c r="O105" s="14"/>
    </row>
    <row r="106" spans="1:15" ht="22.7" customHeight="1" x14ac:dyDescent="0.25">
      <c r="A106" s="18" t="s">
        <v>218</v>
      </c>
      <c r="B106" s="19" t="s">
        <v>196</v>
      </c>
      <c r="C106" s="17" t="s">
        <v>197</v>
      </c>
      <c r="D106" s="17" t="s">
        <v>219</v>
      </c>
      <c r="E106" s="17" t="s">
        <v>91</v>
      </c>
      <c r="F106" s="17" t="s">
        <v>220</v>
      </c>
      <c r="G106" s="17" t="s">
        <v>37</v>
      </c>
      <c r="H106" s="17" t="s">
        <v>219</v>
      </c>
      <c r="I106" s="17" t="s">
        <v>67</v>
      </c>
      <c r="J106" s="17" t="s">
        <v>71</v>
      </c>
      <c r="K106" s="17" t="s">
        <v>72</v>
      </c>
      <c r="L106" s="20">
        <v>534799.37</v>
      </c>
      <c r="M106" s="20">
        <v>445227</v>
      </c>
      <c r="N106" s="20">
        <v>445227</v>
      </c>
      <c r="O106" s="14"/>
    </row>
    <row r="107" spans="1:15" ht="22.7" customHeight="1" x14ac:dyDescent="0.25">
      <c r="A107" s="18" t="s">
        <v>218</v>
      </c>
      <c r="B107" s="19" t="s">
        <v>196</v>
      </c>
      <c r="C107" s="17" t="s">
        <v>197</v>
      </c>
      <c r="D107" s="17" t="s">
        <v>219</v>
      </c>
      <c r="E107" s="17" t="s">
        <v>110</v>
      </c>
      <c r="F107" s="17" t="s">
        <v>69</v>
      </c>
      <c r="G107" s="17" t="s">
        <v>38</v>
      </c>
      <c r="H107" s="17" t="s">
        <v>219</v>
      </c>
      <c r="I107" s="17" t="s">
        <v>67</v>
      </c>
      <c r="J107" s="17" t="s">
        <v>71</v>
      </c>
      <c r="K107" s="17" t="s">
        <v>221</v>
      </c>
      <c r="L107" s="20">
        <v>2125140.48</v>
      </c>
      <c r="M107" s="20"/>
      <c r="N107" s="20"/>
      <c r="O107" s="14"/>
    </row>
    <row r="108" spans="1:15" ht="22.7" customHeight="1" x14ac:dyDescent="0.25">
      <c r="A108" s="18" t="s">
        <v>218</v>
      </c>
      <c r="B108" s="19" t="s">
        <v>196</v>
      </c>
      <c r="C108" s="17" t="s">
        <v>197</v>
      </c>
      <c r="D108" s="17" t="s">
        <v>219</v>
      </c>
      <c r="E108" s="17" t="s">
        <v>93</v>
      </c>
      <c r="F108" s="17" t="s">
        <v>222</v>
      </c>
      <c r="G108" s="17" t="s">
        <v>37</v>
      </c>
      <c r="H108" s="17" t="s">
        <v>219</v>
      </c>
      <c r="I108" s="17" t="s">
        <v>67</v>
      </c>
      <c r="J108" s="17" t="s">
        <v>71</v>
      </c>
      <c r="K108" s="17" t="s">
        <v>72</v>
      </c>
      <c r="L108" s="20">
        <v>3320626.91</v>
      </c>
      <c r="M108" s="20">
        <v>2346975</v>
      </c>
      <c r="N108" s="20">
        <v>2245162</v>
      </c>
      <c r="O108" s="14"/>
    </row>
    <row r="109" spans="1:15" ht="34.15" customHeight="1" x14ac:dyDescent="0.25">
      <c r="A109" s="18" t="s">
        <v>218</v>
      </c>
      <c r="B109" s="19" t="s">
        <v>196</v>
      </c>
      <c r="C109" s="17" t="s">
        <v>197</v>
      </c>
      <c r="D109" s="17" t="s">
        <v>219</v>
      </c>
      <c r="E109" s="17" t="s">
        <v>68</v>
      </c>
      <c r="F109" s="17" t="s">
        <v>223</v>
      </c>
      <c r="G109" s="17" t="s">
        <v>35</v>
      </c>
      <c r="H109" s="17" t="s">
        <v>219</v>
      </c>
      <c r="I109" s="17" t="s">
        <v>67</v>
      </c>
      <c r="J109" s="17" t="s">
        <v>71</v>
      </c>
      <c r="K109" s="17" t="s">
        <v>72</v>
      </c>
      <c r="L109" s="20">
        <v>34175.43</v>
      </c>
      <c r="M109" s="20">
        <v>75000</v>
      </c>
      <c r="N109" s="20">
        <v>75000</v>
      </c>
      <c r="O109" s="14"/>
    </row>
    <row r="110" spans="1:15" ht="22.7" customHeight="1" x14ac:dyDescent="0.25">
      <c r="A110" s="18" t="s">
        <v>218</v>
      </c>
      <c r="B110" s="19" t="s">
        <v>196</v>
      </c>
      <c r="C110" s="17" t="s">
        <v>197</v>
      </c>
      <c r="D110" s="17" t="s">
        <v>219</v>
      </c>
      <c r="E110" s="17" t="s">
        <v>124</v>
      </c>
      <c r="F110" s="17" t="s">
        <v>69</v>
      </c>
      <c r="G110" s="17" t="s">
        <v>38</v>
      </c>
      <c r="H110" s="17" t="s">
        <v>219</v>
      </c>
      <c r="I110" s="17" t="s">
        <v>67</v>
      </c>
      <c r="J110" s="17" t="s">
        <v>71</v>
      </c>
      <c r="K110" s="17" t="s">
        <v>72</v>
      </c>
      <c r="L110" s="20">
        <v>651.20000000000005</v>
      </c>
      <c r="M110" s="20"/>
      <c r="N110" s="20"/>
      <c r="O110" s="14"/>
    </row>
    <row r="111" spans="1:15" ht="22.7" customHeight="1" x14ac:dyDescent="0.25">
      <c r="A111" s="18" t="s">
        <v>224</v>
      </c>
      <c r="B111" s="19" t="s">
        <v>196</v>
      </c>
      <c r="C111" s="17" t="s">
        <v>197</v>
      </c>
      <c r="D111" s="17" t="s">
        <v>225</v>
      </c>
      <c r="E111" s="17" t="s">
        <v>91</v>
      </c>
      <c r="F111" s="17" t="s">
        <v>226</v>
      </c>
      <c r="G111" s="17" t="s">
        <v>37</v>
      </c>
      <c r="H111" s="17" t="s">
        <v>225</v>
      </c>
      <c r="I111" s="17" t="s">
        <v>67</v>
      </c>
      <c r="J111" s="17" t="s">
        <v>71</v>
      </c>
      <c r="K111" s="17" t="s">
        <v>72</v>
      </c>
      <c r="L111" s="20"/>
      <c r="M111" s="20">
        <v>40000</v>
      </c>
      <c r="N111" s="20">
        <v>40000</v>
      </c>
      <c r="O111" s="14"/>
    </row>
    <row r="112" spans="1:15" ht="34.15" customHeight="1" x14ac:dyDescent="0.25">
      <c r="A112" s="18" t="s">
        <v>227</v>
      </c>
      <c r="B112" s="19" t="s">
        <v>196</v>
      </c>
      <c r="C112" s="17" t="s">
        <v>197</v>
      </c>
      <c r="D112" s="17" t="s">
        <v>228</v>
      </c>
      <c r="E112" s="17" t="s">
        <v>68</v>
      </c>
      <c r="F112" s="17" t="s">
        <v>229</v>
      </c>
      <c r="G112" s="17" t="s">
        <v>35</v>
      </c>
      <c r="H112" s="17" t="s">
        <v>228</v>
      </c>
      <c r="I112" s="17" t="s">
        <v>67</v>
      </c>
      <c r="J112" s="17" t="s">
        <v>71</v>
      </c>
      <c r="K112" s="17" t="s">
        <v>72</v>
      </c>
      <c r="L112" s="20">
        <v>5000</v>
      </c>
      <c r="M112" s="20">
        <v>5000</v>
      </c>
      <c r="N112" s="20">
        <v>5000</v>
      </c>
      <c r="O112" s="14"/>
    </row>
    <row r="113" spans="1:15" ht="22.7" customHeight="1" x14ac:dyDescent="0.25">
      <c r="A113" s="18" t="s">
        <v>227</v>
      </c>
      <c r="B113" s="19" t="s">
        <v>196</v>
      </c>
      <c r="C113" s="17" t="s">
        <v>197</v>
      </c>
      <c r="D113" s="17" t="s">
        <v>228</v>
      </c>
      <c r="E113" s="17" t="s">
        <v>93</v>
      </c>
      <c r="F113" s="17" t="s">
        <v>230</v>
      </c>
      <c r="G113" s="17" t="s">
        <v>37</v>
      </c>
      <c r="H113" s="17" t="s">
        <v>228</v>
      </c>
      <c r="I113" s="17" t="s">
        <v>67</v>
      </c>
      <c r="J113" s="17" t="s">
        <v>71</v>
      </c>
      <c r="K113" s="17" t="s">
        <v>72</v>
      </c>
      <c r="L113" s="20">
        <v>178249</v>
      </c>
      <c r="M113" s="20">
        <v>45000</v>
      </c>
      <c r="N113" s="20">
        <v>45000</v>
      </c>
      <c r="O113" s="14"/>
    </row>
    <row r="114" spans="1:15" ht="22.7" customHeight="1" x14ac:dyDescent="0.25">
      <c r="A114" s="18" t="s">
        <v>231</v>
      </c>
      <c r="B114" s="19" t="s">
        <v>196</v>
      </c>
      <c r="C114" s="17" t="s">
        <v>197</v>
      </c>
      <c r="D114" s="17" t="s">
        <v>232</v>
      </c>
      <c r="E114" s="17" t="s">
        <v>91</v>
      </c>
      <c r="F114" s="17" t="s">
        <v>233</v>
      </c>
      <c r="G114" s="17" t="s">
        <v>37</v>
      </c>
      <c r="H114" s="17" t="s">
        <v>232</v>
      </c>
      <c r="I114" s="17" t="s">
        <v>67</v>
      </c>
      <c r="J114" s="17" t="s">
        <v>71</v>
      </c>
      <c r="K114" s="17" t="s">
        <v>72</v>
      </c>
      <c r="L114" s="20">
        <v>40000</v>
      </c>
      <c r="M114" s="20">
        <v>40000</v>
      </c>
      <c r="N114" s="20">
        <v>40000</v>
      </c>
      <c r="O114" s="14"/>
    </row>
    <row r="115" spans="1:15" ht="22.7" customHeight="1" x14ac:dyDescent="0.25">
      <c r="A115" s="18" t="s">
        <v>227</v>
      </c>
      <c r="B115" s="19" t="s">
        <v>196</v>
      </c>
      <c r="C115" s="17" t="s">
        <v>197</v>
      </c>
      <c r="D115" s="17" t="s">
        <v>228</v>
      </c>
      <c r="E115" s="17" t="s">
        <v>567</v>
      </c>
      <c r="F115" s="17" t="s">
        <v>69</v>
      </c>
      <c r="G115" s="17" t="s">
        <v>38</v>
      </c>
      <c r="H115" s="17" t="s">
        <v>228</v>
      </c>
      <c r="I115" s="17" t="s">
        <v>67</v>
      </c>
      <c r="J115" s="17" t="s">
        <v>71</v>
      </c>
      <c r="K115" s="17" t="s">
        <v>72</v>
      </c>
      <c r="L115" s="20">
        <v>50000</v>
      </c>
      <c r="M115" s="20"/>
      <c r="N115" s="20"/>
      <c r="O115" s="14"/>
    </row>
    <row r="116" spans="1:15" ht="22.7" customHeight="1" x14ac:dyDescent="0.25">
      <c r="A116" s="18" t="s">
        <v>227</v>
      </c>
      <c r="B116" s="19" t="s">
        <v>196</v>
      </c>
      <c r="C116" s="17" t="s">
        <v>197</v>
      </c>
      <c r="D116" s="17" t="s">
        <v>228</v>
      </c>
      <c r="E116" s="17" t="s">
        <v>91</v>
      </c>
      <c r="F116" s="17" t="s">
        <v>234</v>
      </c>
      <c r="G116" s="17" t="s">
        <v>37</v>
      </c>
      <c r="H116" s="17" t="s">
        <v>228</v>
      </c>
      <c r="I116" s="17" t="s">
        <v>67</v>
      </c>
      <c r="J116" s="17" t="s">
        <v>71</v>
      </c>
      <c r="K116" s="17" t="s">
        <v>72</v>
      </c>
      <c r="L116" s="20">
        <v>302260.2</v>
      </c>
      <c r="M116" s="20">
        <v>279000</v>
      </c>
      <c r="N116" s="20">
        <v>279000</v>
      </c>
      <c r="O116" s="14"/>
    </row>
    <row r="117" spans="1:15" ht="34.15" customHeight="1" x14ac:dyDescent="0.25">
      <c r="A117" s="18" t="s">
        <v>235</v>
      </c>
      <c r="B117" s="19" t="s">
        <v>236</v>
      </c>
      <c r="C117" s="17" t="s">
        <v>237</v>
      </c>
      <c r="D117" s="17" t="s">
        <v>67</v>
      </c>
      <c r="E117" s="17" t="s">
        <v>68</v>
      </c>
      <c r="F117" s="17" t="s">
        <v>69</v>
      </c>
      <c r="G117" s="17" t="s">
        <v>70</v>
      </c>
      <c r="H117" s="17" t="s">
        <v>67</v>
      </c>
      <c r="I117" s="17" t="s">
        <v>67</v>
      </c>
      <c r="J117" s="17" t="s">
        <v>71</v>
      </c>
      <c r="K117" s="17" t="s">
        <v>72</v>
      </c>
      <c r="L117" s="20">
        <v>3556934.22</v>
      </c>
      <c r="M117" s="20">
        <v>3070247</v>
      </c>
      <c r="N117" s="20">
        <v>3070247</v>
      </c>
      <c r="O117" s="14"/>
    </row>
    <row r="118" spans="1:15" ht="34.15" customHeight="1" x14ac:dyDescent="0.25">
      <c r="A118" s="18" t="s">
        <v>205</v>
      </c>
      <c r="B118" s="19" t="s">
        <v>236</v>
      </c>
      <c r="C118" s="17" t="s">
        <v>237</v>
      </c>
      <c r="D118" s="17" t="s">
        <v>206</v>
      </c>
      <c r="E118" s="17" t="s">
        <v>68</v>
      </c>
      <c r="F118" s="17" t="s">
        <v>238</v>
      </c>
      <c r="G118" s="17" t="s">
        <v>35</v>
      </c>
      <c r="H118" s="17" t="s">
        <v>206</v>
      </c>
      <c r="I118" s="17" t="s">
        <v>67</v>
      </c>
      <c r="J118" s="17" t="s">
        <v>71</v>
      </c>
      <c r="K118" s="17" t="s">
        <v>72</v>
      </c>
      <c r="L118" s="20">
        <v>55000</v>
      </c>
      <c r="M118" s="20">
        <v>55000</v>
      </c>
      <c r="N118" s="20">
        <v>55000</v>
      </c>
      <c r="O118" s="14"/>
    </row>
    <row r="119" spans="1:15" ht="22.7" customHeight="1" x14ac:dyDescent="0.25">
      <c r="A119" s="18" t="s">
        <v>205</v>
      </c>
      <c r="B119" s="19" t="s">
        <v>236</v>
      </c>
      <c r="C119" s="17" t="s">
        <v>237</v>
      </c>
      <c r="D119" s="17" t="s">
        <v>206</v>
      </c>
      <c r="E119" s="17" t="s">
        <v>91</v>
      </c>
      <c r="F119" s="17" t="s">
        <v>207</v>
      </c>
      <c r="G119" s="17" t="s">
        <v>37</v>
      </c>
      <c r="H119" s="17" t="s">
        <v>206</v>
      </c>
      <c r="I119" s="17" t="s">
        <v>67</v>
      </c>
      <c r="J119" s="17" t="s">
        <v>71</v>
      </c>
      <c r="K119" s="17" t="s">
        <v>72</v>
      </c>
      <c r="L119" s="20">
        <v>3501934.22</v>
      </c>
      <c r="M119" s="20">
        <v>3015247</v>
      </c>
      <c r="N119" s="20">
        <v>3015247</v>
      </c>
      <c r="O119" s="14"/>
    </row>
    <row r="120" spans="1:15" ht="34.15" customHeight="1" x14ac:dyDescent="0.25">
      <c r="A120" s="18" t="s">
        <v>156</v>
      </c>
      <c r="B120" s="19" t="s">
        <v>157</v>
      </c>
      <c r="C120" s="17" t="s">
        <v>158</v>
      </c>
      <c r="D120" s="17" t="s">
        <v>67</v>
      </c>
      <c r="E120" s="17" t="s">
        <v>68</v>
      </c>
      <c r="F120" s="17" t="s">
        <v>69</v>
      </c>
      <c r="G120" s="17" t="s">
        <v>70</v>
      </c>
      <c r="H120" s="17" t="s">
        <v>67</v>
      </c>
      <c r="I120" s="17" t="s">
        <v>67</v>
      </c>
      <c r="J120" s="17" t="s">
        <v>71</v>
      </c>
      <c r="K120" s="17" t="s">
        <v>72</v>
      </c>
      <c r="L120" s="20">
        <v>72828</v>
      </c>
      <c r="M120" s="20">
        <v>52730</v>
      </c>
      <c r="N120" s="20">
        <v>52730</v>
      </c>
      <c r="O120" s="14"/>
    </row>
    <row r="121" spans="1:15" ht="34.15" customHeight="1" x14ac:dyDescent="0.25">
      <c r="A121" s="18" t="s">
        <v>159</v>
      </c>
      <c r="B121" s="19" t="s">
        <v>160</v>
      </c>
      <c r="C121" s="17" t="s">
        <v>161</v>
      </c>
      <c r="D121" s="17" t="s">
        <v>67</v>
      </c>
      <c r="E121" s="17" t="s">
        <v>68</v>
      </c>
      <c r="F121" s="17" t="s">
        <v>69</v>
      </c>
      <c r="G121" s="17" t="s">
        <v>70</v>
      </c>
      <c r="H121" s="17" t="s">
        <v>67</v>
      </c>
      <c r="I121" s="17" t="s">
        <v>67</v>
      </c>
      <c r="J121" s="17" t="s">
        <v>71</v>
      </c>
      <c r="K121" s="17" t="s">
        <v>72</v>
      </c>
      <c r="L121" s="20">
        <v>63828</v>
      </c>
      <c r="M121" s="20">
        <v>47730</v>
      </c>
      <c r="N121" s="20">
        <v>47730</v>
      </c>
      <c r="O121" s="14"/>
    </row>
    <row r="122" spans="1:15" ht="34.15" customHeight="1" x14ac:dyDescent="0.25">
      <c r="A122" s="18" t="s">
        <v>162</v>
      </c>
      <c r="B122" s="19" t="s">
        <v>163</v>
      </c>
      <c r="C122" s="17" t="s">
        <v>164</v>
      </c>
      <c r="D122" s="17" t="s">
        <v>67</v>
      </c>
      <c r="E122" s="17" t="s">
        <v>68</v>
      </c>
      <c r="F122" s="17" t="s">
        <v>69</v>
      </c>
      <c r="G122" s="17" t="s">
        <v>70</v>
      </c>
      <c r="H122" s="17" t="s">
        <v>67</v>
      </c>
      <c r="I122" s="17" t="s">
        <v>67</v>
      </c>
      <c r="J122" s="17" t="s">
        <v>71</v>
      </c>
      <c r="K122" s="17" t="s">
        <v>72</v>
      </c>
      <c r="L122" s="20">
        <v>63828</v>
      </c>
      <c r="M122" s="20">
        <v>47730</v>
      </c>
      <c r="N122" s="20">
        <v>47730</v>
      </c>
      <c r="O122" s="14"/>
    </row>
    <row r="123" spans="1:15" ht="22.7" customHeight="1" x14ac:dyDescent="0.25">
      <c r="A123" s="18" t="s">
        <v>165</v>
      </c>
      <c r="B123" s="19" t="s">
        <v>163</v>
      </c>
      <c r="C123" s="17" t="s">
        <v>164</v>
      </c>
      <c r="D123" s="17" t="s">
        <v>166</v>
      </c>
      <c r="E123" s="17" t="s">
        <v>121</v>
      </c>
      <c r="F123" s="17" t="s">
        <v>69</v>
      </c>
      <c r="G123" s="17" t="s">
        <v>38</v>
      </c>
      <c r="H123" s="17" t="s">
        <v>166</v>
      </c>
      <c r="I123" s="17" t="s">
        <v>67</v>
      </c>
      <c r="J123" s="17" t="s">
        <v>71</v>
      </c>
      <c r="K123" s="17" t="s">
        <v>72</v>
      </c>
      <c r="L123" s="20">
        <v>63828</v>
      </c>
      <c r="M123" s="20">
        <v>47730</v>
      </c>
      <c r="N123" s="20">
        <v>47730</v>
      </c>
      <c r="O123" s="14"/>
    </row>
    <row r="124" spans="1:15" ht="34.15" customHeight="1" x14ac:dyDescent="0.25">
      <c r="A124" s="18" t="s">
        <v>167</v>
      </c>
      <c r="B124" s="19" t="s">
        <v>168</v>
      </c>
      <c r="C124" s="17" t="s">
        <v>169</v>
      </c>
      <c r="D124" s="17" t="s">
        <v>67</v>
      </c>
      <c r="E124" s="17" t="s">
        <v>68</v>
      </c>
      <c r="F124" s="17" t="s">
        <v>69</v>
      </c>
      <c r="G124" s="17" t="s">
        <v>70</v>
      </c>
      <c r="H124" s="17" t="s">
        <v>67</v>
      </c>
      <c r="I124" s="17" t="s">
        <v>67</v>
      </c>
      <c r="J124" s="17" t="s">
        <v>71</v>
      </c>
      <c r="K124" s="17" t="s">
        <v>72</v>
      </c>
      <c r="L124" s="20">
        <v>9000</v>
      </c>
      <c r="M124" s="20">
        <v>5000</v>
      </c>
      <c r="N124" s="20">
        <v>5000</v>
      </c>
      <c r="O124" s="14"/>
    </row>
    <row r="125" spans="1:15" ht="22.7" customHeight="1" x14ac:dyDescent="0.25">
      <c r="A125" s="18" t="s">
        <v>170</v>
      </c>
      <c r="B125" s="19" t="s">
        <v>168</v>
      </c>
      <c r="C125" s="17" t="s">
        <v>169</v>
      </c>
      <c r="D125" s="17" t="s">
        <v>171</v>
      </c>
      <c r="E125" s="17" t="s">
        <v>116</v>
      </c>
      <c r="F125" s="17" t="s">
        <v>69</v>
      </c>
      <c r="G125" s="17" t="s">
        <v>38</v>
      </c>
      <c r="H125" s="17" t="s">
        <v>171</v>
      </c>
      <c r="I125" s="17" t="s">
        <v>67</v>
      </c>
      <c r="J125" s="17" t="s">
        <v>71</v>
      </c>
      <c r="K125" s="17" t="s">
        <v>72</v>
      </c>
      <c r="L125" s="20">
        <v>9000</v>
      </c>
      <c r="M125" s="20">
        <v>5000</v>
      </c>
      <c r="N125" s="20">
        <v>5000</v>
      </c>
      <c r="O125" s="14"/>
    </row>
    <row r="126" spans="1:15" ht="34.15" customHeight="1" x14ac:dyDescent="0.25">
      <c r="A126" s="18" t="s">
        <v>172</v>
      </c>
      <c r="B126" s="19" t="s">
        <v>173</v>
      </c>
      <c r="C126" s="17" t="s">
        <v>174</v>
      </c>
      <c r="D126" s="17" t="s">
        <v>67</v>
      </c>
      <c r="E126" s="17" t="s">
        <v>68</v>
      </c>
      <c r="F126" s="17" t="s">
        <v>69</v>
      </c>
      <c r="G126" s="17" t="s">
        <v>70</v>
      </c>
      <c r="H126" s="17" t="s">
        <v>67</v>
      </c>
      <c r="I126" s="17" t="s">
        <v>67</v>
      </c>
      <c r="J126" s="17" t="s">
        <v>71</v>
      </c>
      <c r="K126" s="17" t="s">
        <v>72</v>
      </c>
      <c r="L126" s="20">
        <v>451221</v>
      </c>
      <c r="M126" s="20">
        <v>468160</v>
      </c>
      <c r="N126" s="20">
        <v>468160</v>
      </c>
      <c r="O126" s="14"/>
    </row>
    <row r="127" spans="1:15" ht="34.15" customHeight="1" x14ac:dyDescent="0.25">
      <c r="A127" s="18" t="s">
        <v>175</v>
      </c>
      <c r="B127" s="19" t="s">
        <v>176</v>
      </c>
      <c r="C127" s="17" t="s">
        <v>177</v>
      </c>
      <c r="D127" s="17" t="s">
        <v>67</v>
      </c>
      <c r="E127" s="17" t="s">
        <v>68</v>
      </c>
      <c r="F127" s="17" t="s">
        <v>69</v>
      </c>
      <c r="G127" s="17" t="s">
        <v>70</v>
      </c>
      <c r="H127" s="17" t="s">
        <v>67</v>
      </c>
      <c r="I127" s="17" t="s">
        <v>67</v>
      </c>
      <c r="J127" s="17" t="s">
        <v>71</v>
      </c>
      <c r="K127" s="17" t="s">
        <v>72</v>
      </c>
      <c r="L127" s="20">
        <v>430221</v>
      </c>
      <c r="M127" s="20">
        <v>447160</v>
      </c>
      <c r="N127" s="20">
        <v>447160</v>
      </c>
      <c r="O127" s="14"/>
    </row>
    <row r="128" spans="1:15" ht="22.7" customHeight="1" x14ac:dyDescent="0.25">
      <c r="A128" s="18" t="s">
        <v>178</v>
      </c>
      <c r="B128" s="19" t="s">
        <v>176</v>
      </c>
      <c r="C128" s="17" t="s">
        <v>177</v>
      </c>
      <c r="D128" s="17" t="s">
        <v>179</v>
      </c>
      <c r="E128" s="17" t="s">
        <v>91</v>
      </c>
      <c r="F128" s="17" t="s">
        <v>180</v>
      </c>
      <c r="G128" s="17" t="s">
        <v>37</v>
      </c>
      <c r="H128" s="17" t="s">
        <v>179</v>
      </c>
      <c r="I128" s="17" t="s">
        <v>67</v>
      </c>
      <c r="J128" s="17" t="s">
        <v>71</v>
      </c>
      <c r="K128" s="17" t="s">
        <v>72</v>
      </c>
      <c r="L128" s="20">
        <v>430221</v>
      </c>
      <c r="M128" s="20">
        <v>447160</v>
      </c>
      <c r="N128" s="20">
        <v>447160</v>
      </c>
      <c r="O128" s="14"/>
    </row>
    <row r="129" spans="1:15" ht="34.15" customHeight="1" x14ac:dyDescent="0.25">
      <c r="A129" s="18" t="s">
        <v>181</v>
      </c>
      <c r="B129" s="19" t="s">
        <v>182</v>
      </c>
      <c r="C129" s="17" t="s">
        <v>183</v>
      </c>
      <c r="D129" s="17" t="s">
        <v>67</v>
      </c>
      <c r="E129" s="17" t="s">
        <v>68</v>
      </c>
      <c r="F129" s="17" t="s">
        <v>69</v>
      </c>
      <c r="G129" s="17" t="s">
        <v>70</v>
      </c>
      <c r="H129" s="17" t="s">
        <v>67</v>
      </c>
      <c r="I129" s="17" t="s">
        <v>67</v>
      </c>
      <c r="J129" s="17" t="s">
        <v>71</v>
      </c>
      <c r="K129" s="17" t="s">
        <v>72</v>
      </c>
      <c r="L129" s="20">
        <v>21000</v>
      </c>
      <c r="M129" s="20">
        <v>21000</v>
      </c>
      <c r="N129" s="20">
        <v>21000</v>
      </c>
      <c r="O129" s="14"/>
    </row>
    <row r="130" spans="1:15" ht="34.15" customHeight="1" x14ac:dyDescent="0.25">
      <c r="A130" s="18" t="s">
        <v>184</v>
      </c>
      <c r="B130" s="19" t="s">
        <v>182</v>
      </c>
      <c r="C130" s="17" t="s">
        <v>183</v>
      </c>
      <c r="D130" s="17" t="s">
        <v>185</v>
      </c>
      <c r="E130" s="17" t="s">
        <v>68</v>
      </c>
      <c r="F130" s="17" t="s">
        <v>186</v>
      </c>
      <c r="G130" s="17" t="s">
        <v>35</v>
      </c>
      <c r="H130" s="17" t="s">
        <v>185</v>
      </c>
      <c r="I130" s="17" t="s">
        <v>67</v>
      </c>
      <c r="J130" s="17" t="s">
        <v>71</v>
      </c>
      <c r="K130" s="17" t="s">
        <v>72</v>
      </c>
      <c r="L130" s="20">
        <v>5000</v>
      </c>
      <c r="M130" s="20">
        <v>5000</v>
      </c>
      <c r="N130" s="20">
        <v>5000</v>
      </c>
      <c r="O130" s="14"/>
    </row>
    <row r="131" spans="1:15" ht="34.15" customHeight="1" x14ac:dyDescent="0.25">
      <c r="A131" s="18" t="s">
        <v>187</v>
      </c>
      <c r="B131" s="19" t="s">
        <v>182</v>
      </c>
      <c r="C131" s="17" t="s">
        <v>183</v>
      </c>
      <c r="D131" s="17" t="s">
        <v>188</v>
      </c>
      <c r="E131" s="17" t="s">
        <v>68</v>
      </c>
      <c r="F131" s="17" t="s">
        <v>189</v>
      </c>
      <c r="G131" s="17" t="s">
        <v>35</v>
      </c>
      <c r="H131" s="17" t="s">
        <v>188</v>
      </c>
      <c r="I131" s="17" t="s">
        <v>67</v>
      </c>
      <c r="J131" s="17" t="s">
        <v>71</v>
      </c>
      <c r="K131" s="17" t="s">
        <v>72</v>
      </c>
      <c r="L131" s="20">
        <v>6000</v>
      </c>
      <c r="M131" s="20">
        <v>6000</v>
      </c>
      <c r="N131" s="20">
        <v>6000</v>
      </c>
      <c r="O131" s="14"/>
    </row>
    <row r="132" spans="1:15" ht="34.15" customHeight="1" x14ac:dyDescent="0.25">
      <c r="A132" s="18" t="s">
        <v>190</v>
      </c>
      <c r="B132" s="19" t="s">
        <v>182</v>
      </c>
      <c r="C132" s="17" t="s">
        <v>183</v>
      </c>
      <c r="D132" s="17" t="s">
        <v>191</v>
      </c>
      <c r="E132" s="17" t="s">
        <v>68</v>
      </c>
      <c r="F132" s="17" t="s">
        <v>192</v>
      </c>
      <c r="G132" s="17" t="s">
        <v>35</v>
      </c>
      <c r="H132" s="17" t="s">
        <v>191</v>
      </c>
      <c r="I132" s="17" t="s">
        <v>67</v>
      </c>
      <c r="J132" s="17" t="s">
        <v>71</v>
      </c>
      <c r="K132" s="17" t="s">
        <v>72</v>
      </c>
      <c r="L132" s="20">
        <v>10000</v>
      </c>
      <c r="M132" s="20">
        <v>10000</v>
      </c>
      <c r="N132" s="20">
        <v>10000</v>
      </c>
      <c r="O132" s="14"/>
    </row>
    <row r="133" spans="1:15" ht="34.15" customHeight="1" x14ac:dyDescent="0.25">
      <c r="A133" s="201" t="s">
        <v>62</v>
      </c>
      <c r="B133" s="15" t="s">
        <v>63</v>
      </c>
      <c r="C133" s="16" t="s">
        <v>64</v>
      </c>
      <c r="D133" s="17" t="s">
        <v>67</v>
      </c>
      <c r="E133" s="17" t="s">
        <v>68</v>
      </c>
      <c r="F133" s="17" t="s">
        <v>69</v>
      </c>
      <c r="G133" s="17" t="s">
        <v>70</v>
      </c>
      <c r="H133" s="17" t="s">
        <v>67</v>
      </c>
      <c r="I133" s="17" t="s">
        <v>64</v>
      </c>
      <c r="J133" s="17" t="s">
        <v>71</v>
      </c>
      <c r="K133" s="17" t="s">
        <v>72</v>
      </c>
      <c r="L133" s="13"/>
      <c r="M133" s="13"/>
      <c r="N133" s="13"/>
      <c r="O133" s="14"/>
    </row>
    <row r="134" spans="1:15" ht="34.15" customHeight="1" x14ac:dyDescent="0.25">
      <c r="A134" s="201" t="s">
        <v>132</v>
      </c>
      <c r="B134" s="15" t="s">
        <v>133</v>
      </c>
      <c r="C134" s="16" t="s">
        <v>67</v>
      </c>
      <c r="D134" s="17" t="s">
        <v>67</v>
      </c>
      <c r="E134" s="17" t="s">
        <v>68</v>
      </c>
      <c r="F134" s="17" t="s">
        <v>69</v>
      </c>
      <c r="G134" s="17" t="s">
        <v>70</v>
      </c>
      <c r="H134" s="17" t="s">
        <v>67</v>
      </c>
      <c r="I134" s="17" t="s">
        <v>67</v>
      </c>
      <c r="J134" s="17" t="s">
        <v>71</v>
      </c>
      <c r="K134" s="17" t="s">
        <v>72</v>
      </c>
      <c r="L134" s="13"/>
      <c r="M134" s="13"/>
      <c r="N134" s="13"/>
      <c r="O134" s="14"/>
    </row>
  </sheetData>
  <mergeCells count="27">
    <mergeCell ref="A22:O22"/>
    <mergeCell ref="A12:N12"/>
    <mergeCell ref="O12:O13"/>
    <mergeCell ref="B14:D14"/>
    <mergeCell ref="B16:M16"/>
    <mergeCell ref="B19:M19"/>
    <mergeCell ref="A11:N11"/>
    <mergeCell ref="N9:P9"/>
    <mergeCell ref="N6:O6"/>
    <mergeCell ref="N4:O4"/>
    <mergeCell ref="M3:O3"/>
    <mergeCell ref="M5:O5"/>
    <mergeCell ref="M7:P7"/>
    <mergeCell ref="N8:O8"/>
    <mergeCell ref="A24:A26"/>
    <mergeCell ref="B24:B26"/>
    <mergeCell ref="C24:C26"/>
    <mergeCell ref="D24:D26"/>
    <mergeCell ref="E24:E26"/>
    <mergeCell ref="K24:K26"/>
    <mergeCell ref="L24:O24"/>
    <mergeCell ref="O25:O26"/>
    <mergeCell ref="F24:F26"/>
    <mergeCell ref="G24:G26"/>
    <mergeCell ref="H24:H26"/>
    <mergeCell ref="I24:I26"/>
    <mergeCell ref="J24:J26"/>
  </mergeCells>
  <pageMargins left="0" right="0" top="0.78740157480314965" bottom="0.31496062992125984" header="0.19685039370078741" footer="0.1968503937007874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9"/>
  <sheetViews>
    <sheetView workbookViewId="0">
      <selection activeCell="C39" sqref="C39"/>
    </sheetView>
  </sheetViews>
  <sheetFormatPr defaultRowHeight="10.15" customHeight="1" x14ac:dyDescent="0.25"/>
  <cols>
    <col min="1" max="99" width="0.85546875" customWidth="1"/>
    <col min="100" max="100" width="7.7109375" customWidth="1"/>
    <col min="101" max="102" width="13.7109375" customWidth="1"/>
    <col min="103" max="103" width="13.42578125" customWidth="1"/>
    <col min="104" max="104" width="13.5703125" customWidth="1"/>
    <col min="105" max="105" width="14.140625" customWidth="1"/>
  </cols>
  <sheetData>
    <row r="1" spans="1:106" ht="13.5" customHeight="1" x14ac:dyDescent="0.25">
      <c r="B1" s="232" t="s">
        <v>239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</row>
    <row r="2" spans="1:106" ht="15" x14ac:dyDescent="0.25"/>
    <row r="3" spans="1:106" ht="11.25" customHeight="1" x14ac:dyDescent="0.25">
      <c r="A3" s="233" t="s">
        <v>240</v>
      </c>
      <c r="B3" s="233"/>
      <c r="C3" s="233"/>
      <c r="D3" s="233"/>
      <c r="E3" s="233"/>
      <c r="F3" s="233"/>
      <c r="G3" s="233"/>
      <c r="H3" s="234"/>
      <c r="I3" s="239" t="s">
        <v>19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40"/>
      <c r="CN3" s="245" t="s">
        <v>241</v>
      </c>
      <c r="CO3" s="233"/>
      <c r="CP3" s="233"/>
      <c r="CQ3" s="233"/>
      <c r="CR3" s="233"/>
      <c r="CS3" s="233"/>
      <c r="CT3" s="233"/>
      <c r="CU3" s="234"/>
      <c r="CV3" s="245" t="s">
        <v>242</v>
      </c>
      <c r="CW3" s="245" t="s">
        <v>243</v>
      </c>
      <c r="CX3" s="245" t="s">
        <v>565</v>
      </c>
      <c r="CY3" s="248" t="s">
        <v>29</v>
      </c>
      <c r="CZ3" s="249"/>
      <c r="DA3" s="249"/>
      <c r="DB3" s="250"/>
    </row>
    <row r="4" spans="1:106" ht="11.25" customHeight="1" x14ac:dyDescent="0.25">
      <c r="A4" s="235"/>
      <c r="B4" s="235"/>
      <c r="C4" s="235"/>
      <c r="D4" s="235"/>
      <c r="E4" s="235"/>
      <c r="F4" s="235"/>
      <c r="G4" s="235"/>
      <c r="H4" s="236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2"/>
      <c r="CN4" s="246"/>
      <c r="CO4" s="235"/>
      <c r="CP4" s="235"/>
      <c r="CQ4" s="235"/>
      <c r="CR4" s="235"/>
      <c r="CS4" s="235"/>
      <c r="CT4" s="235"/>
      <c r="CU4" s="236"/>
      <c r="CV4" s="246"/>
      <c r="CW4" s="246"/>
      <c r="CX4" s="246" t="s">
        <v>58</v>
      </c>
      <c r="CY4" s="193" t="s">
        <v>59</v>
      </c>
      <c r="CZ4" s="193" t="s">
        <v>60</v>
      </c>
      <c r="DA4" s="193"/>
      <c r="DB4" s="251" t="s">
        <v>30</v>
      </c>
    </row>
    <row r="5" spans="1:106" ht="39" customHeight="1" x14ac:dyDescent="0.25">
      <c r="A5" s="237"/>
      <c r="B5" s="237"/>
      <c r="C5" s="237"/>
      <c r="D5" s="237"/>
      <c r="E5" s="237"/>
      <c r="F5" s="237"/>
      <c r="G5" s="237"/>
      <c r="H5" s="238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4"/>
      <c r="CN5" s="247"/>
      <c r="CO5" s="237"/>
      <c r="CP5" s="237"/>
      <c r="CQ5" s="237"/>
      <c r="CR5" s="237"/>
      <c r="CS5" s="237"/>
      <c r="CT5" s="237"/>
      <c r="CU5" s="238"/>
      <c r="CV5" s="247"/>
      <c r="CW5" s="247"/>
      <c r="CX5" s="247"/>
      <c r="CY5" s="194" t="s">
        <v>244</v>
      </c>
      <c r="CZ5" s="195" t="s">
        <v>245</v>
      </c>
      <c r="DA5" s="195" t="s">
        <v>246</v>
      </c>
      <c r="DB5" s="252"/>
    </row>
    <row r="6" spans="1:106" ht="13.9" customHeight="1" thickBot="1" x14ac:dyDescent="0.3">
      <c r="A6" s="253" t="s">
        <v>34</v>
      </c>
      <c r="B6" s="253"/>
      <c r="C6" s="253"/>
      <c r="D6" s="253"/>
      <c r="E6" s="253"/>
      <c r="F6" s="253"/>
      <c r="G6" s="253"/>
      <c r="H6" s="254"/>
      <c r="I6" s="253" t="s">
        <v>35</v>
      </c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4"/>
      <c r="CN6" s="255" t="s">
        <v>36</v>
      </c>
      <c r="CO6" s="256"/>
      <c r="CP6" s="256"/>
      <c r="CQ6" s="256"/>
      <c r="CR6" s="256"/>
      <c r="CS6" s="256"/>
      <c r="CT6" s="256"/>
      <c r="CU6" s="257"/>
      <c r="CV6" s="204" t="s">
        <v>37</v>
      </c>
      <c r="CW6" s="204" t="s">
        <v>247</v>
      </c>
      <c r="CX6" s="204" t="s">
        <v>566</v>
      </c>
      <c r="CY6" s="204" t="s">
        <v>38</v>
      </c>
      <c r="CZ6" s="204" t="s">
        <v>39</v>
      </c>
      <c r="DA6" s="204" t="s">
        <v>40</v>
      </c>
      <c r="DB6" s="205" t="s">
        <v>41</v>
      </c>
    </row>
    <row r="7" spans="1:106" ht="12.75" customHeight="1" x14ac:dyDescent="0.25">
      <c r="A7" s="258">
        <v>1</v>
      </c>
      <c r="B7" s="258"/>
      <c r="C7" s="258"/>
      <c r="D7" s="258"/>
      <c r="E7" s="258"/>
      <c r="F7" s="258"/>
      <c r="G7" s="258"/>
      <c r="H7" s="259"/>
      <c r="I7" s="260" t="s">
        <v>248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2" t="s">
        <v>249</v>
      </c>
      <c r="CO7" s="263"/>
      <c r="CP7" s="263"/>
      <c r="CQ7" s="263"/>
      <c r="CR7" s="263"/>
      <c r="CS7" s="263"/>
      <c r="CT7" s="263"/>
      <c r="CU7" s="264"/>
      <c r="CV7" s="9" t="s">
        <v>250</v>
      </c>
      <c r="CW7" s="9" t="s">
        <v>46</v>
      </c>
      <c r="CX7" s="9" t="s">
        <v>0</v>
      </c>
      <c r="CY7" s="10">
        <v>24904856.399999999</v>
      </c>
      <c r="CZ7" s="10">
        <v>20256278</v>
      </c>
      <c r="DA7" s="10">
        <v>19456278</v>
      </c>
      <c r="DB7" s="11"/>
    </row>
    <row r="8" spans="1:106" ht="28.5" customHeight="1" x14ac:dyDescent="0.25">
      <c r="A8" s="265" t="s">
        <v>252</v>
      </c>
      <c r="B8" s="265"/>
      <c r="C8" s="265"/>
      <c r="D8" s="265"/>
      <c r="E8" s="265"/>
      <c r="F8" s="265"/>
      <c r="G8" s="265"/>
      <c r="H8" s="266"/>
      <c r="I8" s="267" t="s">
        <v>253</v>
      </c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9" t="s">
        <v>254</v>
      </c>
      <c r="CO8" s="265"/>
      <c r="CP8" s="265"/>
      <c r="CQ8" s="265"/>
      <c r="CR8" s="265"/>
      <c r="CS8" s="265"/>
      <c r="CT8" s="265"/>
      <c r="CU8" s="266"/>
      <c r="CV8" s="12" t="s">
        <v>255</v>
      </c>
      <c r="CW8" s="12" t="s">
        <v>46</v>
      </c>
      <c r="CX8" s="12" t="s">
        <v>0</v>
      </c>
      <c r="CY8" s="13">
        <v>350246.31</v>
      </c>
      <c r="CZ8" s="13">
        <v>350246.31</v>
      </c>
      <c r="DA8" s="13">
        <v>350246.31</v>
      </c>
      <c r="DB8" s="14"/>
    </row>
    <row r="9" spans="1:106" ht="24" customHeight="1" x14ac:dyDescent="0.25">
      <c r="A9" s="265" t="s">
        <v>251</v>
      </c>
      <c r="B9" s="265"/>
      <c r="C9" s="265"/>
      <c r="D9" s="265"/>
      <c r="E9" s="265"/>
      <c r="F9" s="265"/>
      <c r="G9" s="265"/>
      <c r="H9" s="266"/>
      <c r="I9" s="267" t="s">
        <v>256</v>
      </c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9" t="s">
        <v>257</v>
      </c>
      <c r="CO9" s="265"/>
      <c r="CP9" s="265"/>
      <c r="CQ9" s="265"/>
      <c r="CR9" s="265"/>
      <c r="CS9" s="265"/>
      <c r="CT9" s="265"/>
      <c r="CU9" s="266"/>
      <c r="CV9" s="12" t="s">
        <v>250</v>
      </c>
      <c r="CW9" s="12" t="s">
        <v>46</v>
      </c>
      <c r="CX9" s="12" t="s">
        <v>0</v>
      </c>
      <c r="CY9" s="13">
        <v>24554610.09</v>
      </c>
      <c r="CZ9" s="13">
        <v>19906031.690000001</v>
      </c>
      <c r="DA9" s="13">
        <v>19106031.690000001</v>
      </c>
      <c r="DB9" s="14"/>
    </row>
    <row r="10" spans="1:106" ht="24" customHeight="1" x14ac:dyDescent="0.25">
      <c r="A10" s="265" t="s">
        <v>258</v>
      </c>
      <c r="B10" s="265"/>
      <c r="C10" s="265"/>
      <c r="D10" s="265"/>
      <c r="E10" s="265"/>
      <c r="F10" s="265"/>
      <c r="G10" s="265"/>
      <c r="H10" s="266"/>
      <c r="I10" s="267" t="s">
        <v>259</v>
      </c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9" t="s">
        <v>260</v>
      </c>
      <c r="CO10" s="265"/>
      <c r="CP10" s="265"/>
      <c r="CQ10" s="265"/>
      <c r="CR10" s="265"/>
      <c r="CS10" s="265"/>
      <c r="CT10" s="265"/>
      <c r="CU10" s="266"/>
      <c r="CV10" s="12" t="s">
        <v>250</v>
      </c>
      <c r="CW10" s="12" t="s">
        <v>46</v>
      </c>
      <c r="CX10" s="12" t="s">
        <v>0</v>
      </c>
      <c r="CY10" s="13">
        <v>18615315</v>
      </c>
      <c r="CZ10" s="13">
        <v>17452063.690000001</v>
      </c>
      <c r="DA10" s="13">
        <v>17452063.690000001</v>
      </c>
      <c r="DB10" s="14"/>
    </row>
    <row r="11" spans="1:106" ht="24" customHeight="1" x14ac:dyDescent="0.25">
      <c r="A11" s="265" t="s">
        <v>261</v>
      </c>
      <c r="B11" s="265"/>
      <c r="C11" s="265"/>
      <c r="D11" s="265"/>
      <c r="E11" s="265"/>
      <c r="F11" s="265"/>
      <c r="G11" s="265"/>
      <c r="H11" s="266"/>
      <c r="I11" s="267" t="s">
        <v>262</v>
      </c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9" t="s">
        <v>263</v>
      </c>
      <c r="CO11" s="265"/>
      <c r="CP11" s="265"/>
      <c r="CQ11" s="265"/>
      <c r="CR11" s="265"/>
      <c r="CS11" s="265"/>
      <c r="CT11" s="265"/>
      <c r="CU11" s="266"/>
      <c r="CV11" s="12" t="s">
        <v>250</v>
      </c>
      <c r="CW11" s="12" t="s">
        <v>46</v>
      </c>
      <c r="CX11" s="12" t="s">
        <v>0</v>
      </c>
      <c r="CY11" s="13">
        <v>18615315</v>
      </c>
      <c r="CZ11" s="13">
        <v>17452063.690000001</v>
      </c>
      <c r="DA11" s="13">
        <v>17452063.690000001</v>
      </c>
      <c r="DB11" s="14"/>
    </row>
    <row r="12" spans="1:106" ht="36" customHeight="1" x14ac:dyDescent="0.25">
      <c r="A12" s="265" t="s">
        <v>264</v>
      </c>
      <c r="B12" s="265"/>
      <c r="C12" s="265"/>
      <c r="D12" s="265"/>
      <c r="E12" s="265"/>
      <c r="F12" s="265"/>
      <c r="G12" s="265"/>
      <c r="H12" s="266"/>
      <c r="I12" s="267" t="s">
        <v>265</v>
      </c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9" t="s">
        <v>266</v>
      </c>
      <c r="CO12" s="265"/>
      <c r="CP12" s="265"/>
      <c r="CQ12" s="265"/>
      <c r="CR12" s="265"/>
      <c r="CS12" s="265"/>
      <c r="CT12" s="265"/>
      <c r="CU12" s="266"/>
      <c r="CV12" s="12" t="s">
        <v>250</v>
      </c>
      <c r="CW12" s="12" t="s">
        <v>46</v>
      </c>
      <c r="CX12" s="12" t="s">
        <v>0</v>
      </c>
      <c r="CY12" s="13">
        <v>5737319.6600000001</v>
      </c>
      <c r="CZ12" s="13">
        <v>1518968</v>
      </c>
      <c r="DA12" s="13">
        <v>1518968</v>
      </c>
      <c r="DB12" s="14"/>
    </row>
    <row r="13" spans="1:106" ht="24" customHeight="1" x14ac:dyDescent="0.25">
      <c r="A13" s="265" t="s">
        <v>267</v>
      </c>
      <c r="B13" s="265"/>
      <c r="C13" s="265"/>
      <c r="D13" s="265"/>
      <c r="E13" s="265"/>
      <c r="F13" s="265"/>
      <c r="G13" s="265"/>
      <c r="H13" s="266"/>
      <c r="I13" s="267" t="s">
        <v>262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9" t="s">
        <v>268</v>
      </c>
      <c r="CO13" s="265"/>
      <c r="CP13" s="265"/>
      <c r="CQ13" s="265"/>
      <c r="CR13" s="265"/>
      <c r="CS13" s="265"/>
      <c r="CT13" s="265"/>
      <c r="CU13" s="266"/>
      <c r="CV13" s="12" t="s">
        <v>250</v>
      </c>
      <c r="CW13" s="12" t="s">
        <v>46</v>
      </c>
      <c r="CX13" s="12" t="s">
        <v>0</v>
      </c>
      <c r="CY13" s="13">
        <v>3612179.18</v>
      </c>
      <c r="CZ13" s="13">
        <v>1518968</v>
      </c>
      <c r="DA13" s="13">
        <v>1518968</v>
      </c>
      <c r="DB13" s="14"/>
    </row>
    <row r="14" spans="1:106" ht="24" customHeight="1" x14ac:dyDescent="0.25">
      <c r="A14" s="265" t="s">
        <v>269</v>
      </c>
      <c r="B14" s="265"/>
      <c r="C14" s="265"/>
      <c r="D14" s="265"/>
      <c r="E14" s="265"/>
      <c r="F14" s="265"/>
      <c r="G14" s="265"/>
      <c r="H14" s="266"/>
      <c r="I14" s="267" t="s">
        <v>262</v>
      </c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9" t="s">
        <v>270</v>
      </c>
      <c r="CO14" s="265"/>
      <c r="CP14" s="265"/>
      <c r="CQ14" s="265"/>
      <c r="CR14" s="265"/>
      <c r="CS14" s="265"/>
      <c r="CT14" s="265"/>
      <c r="CU14" s="266"/>
      <c r="CV14" s="12" t="s">
        <v>250</v>
      </c>
      <c r="CW14" s="12" t="s">
        <v>221</v>
      </c>
      <c r="CX14" s="12" t="s">
        <v>0</v>
      </c>
      <c r="CY14" s="13">
        <v>2125140.48</v>
      </c>
      <c r="CZ14" s="13"/>
      <c r="DA14" s="13"/>
      <c r="DB14" s="14"/>
    </row>
    <row r="15" spans="1:106" ht="24" customHeight="1" x14ac:dyDescent="0.25">
      <c r="A15" s="265" t="s">
        <v>271</v>
      </c>
      <c r="B15" s="265"/>
      <c r="C15" s="265"/>
      <c r="D15" s="265"/>
      <c r="E15" s="265"/>
      <c r="F15" s="265"/>
      <c r="G15" s="265"/>
      <c r="H15" s="266"/>
      <c r="I15" s="267" t="s">
        <v>272</v>
      </c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9" t="s">
        <v>273</v>
      </c>
      <c r="CO15" s="265"/>
      <c r="CP15" s="265"/>
      <c r="CQ15" s="265"/>
      <c r="CR15" s="265"/>
      <c r="CS15" s="265"/>
      <c r="CT15" s="265"/>
      <c r="CU15" s="266"/>
      <c r="CV15" s="12" t="s">
        <v>250</v>
      </c>
      <c r="CW15" s="12" t="s">
        <v>46</v>
      </c>
      <c r="CX15" s="12" t="s">
        <v>0</v>
      </c>
      <c r="CY15" s="13">
        <v>201975.43</v>
      </c>
      <c r="CZ15" s="13">
        <v>935000</v>
      </c>
      <c r="DA15" s="13">
        <v>135000</v>
      </c>
      <c r="DB15" s="14"/>
    </row>
    <row r="16" spans="1:106" ht="24" customHeight="1" thickBot="1" x14ac:dyDescent="0.3">
      <c r="A16" s="265" t="s">
        <v>274</v>
      </c>
      <c r="B16" s="265"/>
      <c r="C16" s="265"/>
      <c r="D16" s="265"/>
      <c r="E16" s="265"/>
      <c r="F16" s="265"/>
      <c r="G16" s="265"/>
      <c r="H16" s="266"/>
      <c r="I16" s="267" t="s">
        <v>262</v>
      </c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9" t="s">
        <v>275</v>
      </c>
      <c r="CO16" s="265"/>
      <c r="CP16" s="265"/>
      <c r="CQ16" s="265"/>
      <c r="CR16" s="265"/>
      <c r="CS16" s="265"/>
      <c r="CT16" s="265"/>
      <c r="CU16" s="266"/>
      <c r="CV16" s="12" t="s">
        <v>250</v>
      </c>
      <c r="CW16" s="12" t="s">
        <v>46</v>
      </c>
      <c r="CX16" s="12" t="s">
        <v>0</v>
      </c>
      <c r="CY16" s="13">
        <v>201975.43</v>
      </c>
      <c r="CZ16" s="13">
        <v>935000</v>
      </c>
      <c r="DA16" s="13">
        <v>135000</v>
      </c>
      <c r="DB16" s="14"/>
    </row>
    <row r="17" spans="1:106" ht="24" customHeight="1" x14ac:dyDescent="0.25">
      <c r="A17" s="258">
        <v>2</v>
      </c>
      <c r="B17" s="258"/>
      <c r="C17" s="258"/>
      <c r="D17" s="258"/>
      <c r="E17" s="258"/>
      <c r="F17" s="258"/>
      <c r="G17" s="258"/>
      <c r="H17" s="259"/>
      <c r="I17" s="270" t="s">
        <v>276</v>
      </c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2"/>
      <c r="CN17" s="262" t="s">
        <v>277</v>
      </c>
      <c r="CO17" s="263"/>
      <c r="CP17" s="263"/>
      <c r="CQ17" s="263"/>
      <c r="CR17" s="263"/>
      <c r="CS17" s="263"/>
      <c r="CT17" s="263"/>
      <c r="CU17" s="264"/>
      <c r="CV17" s="9" t="s">
        <v>250</v>
      </c>
      <c r="CW17" s="9" t="s">
        <v>46</v>
      </c>
      <c r="CX17" s="9" t="s">
        <v>0</v>
      </c>
      <c r="CY17" s="10">
        <v>24554610.09</v>
      </c>
      <c r="CZ17" s="10">
        <v>19106031.690000001</v>
      </c>
      <c r="DA17" s="10">
        <v>19106031.690000001</v>
      </c>
      <c r="DB17" s="11"/>
    </row>
    <row r="18" spans="1:106" ht="24" customHeight="1" thickBot="1" x14ac:dyDescent="0.3">
      <c r="A18" s="265" t="s">
        <v>278</v>
      </c>
      <c r="B18" s="265"/>
      <c r="C18" s="265"/>
      <c r="D18" s="265"/>
      <c r="E18" s="265"/>
      <c r="F18" s="265"/>
      <c r="G18" s="265"/>
      <c r="H18" s="266"/>
      <c r="I18" s="267" t="s">
        <v>279</v>
      </c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9" t="s">
        <v>280</v>
      </c>
      <c r="CO18" s="265"/>
      <c r="CP18" s="265"/>
      <c r="CQ18" s="265"/>
      <c r="CR18" s="265"/>
      <c r="CS18" s="265"/>
      <c r="CT18" s="265"/>
      <c r="CU18" s="266"/>
      <c r="CV18" s="12" t="s">
        <v>250</v>
      </c>
      <c r="CW18" s="12" t="s">
        <v>46</v>
      </c>
      <c r="CX18" s="12" t="s">
        <v>0</v>
      </c>
      <c r="CY18" s="13">
        <v>24554610.09</v>
      </c>
      <c r="CZ18" s="13">
        <v>19106031.690000001</v>
      </c>
      <c r="DA18" s="13">
        <v>19106031.690000001</v>
      </c>
      <c r="DB18" s="14"/>
    </row>
    <row r="19" spans="1:106" ht="30.75" customHeight="1" x14ac:dyDescent="0.25">
      <c r="A19" s="258">
        <v>3</v>
      </c>
      <c r="B19" s="258"/>
      <c r="C19" s="258"/>
      <c r="D19" s="258"/>
      <c r="E19" s="258"/>
      <c r="F19" s="258"/>
      <c r="G19" s="258"/>
      <c r="H19" s="259"/>
      <c r="I19" s="270" t="s">
        <v>281</v>
      </c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2"/>
      <c r="CN19" s="262" t="s">
        <v>282</v>
      </c>
      <c r="CO19" s="263"/>
      <c r="CP19" s="263"/>
      <c r="CQ19" s="263"/>
      <c r="CR19" s="263"/>
      <c r="CS19" s="263"/>
      <c r="CT19" s="263"/>
      <c r="CU19" s="264"/>
      <c r="CV19" s="9" t="s">
        <v>250</v>
      </c>
      <c r="CW19" s="9" t="s">
        <v>46</v>
      </c>
      <c r="CX19" s="9" t="s">
        <v>0</v>
      </c>
      <c r="CY19" s="10"/>
      <c r="CZ19" s="10"/>
      <c r="DA19" s="10"/>
      <c r="DB19" s="11"/>
    </row>
    <row r="20" spans="1:106" ht="15" x14ac:dyDescent="0.25"/>
    <row r="21" spans="1:106" ht="10.15" customHeight="1" x14ac:dyDescent="0.25">
      <c r="I21" s="36" t="s">
        <v>283</v>
      </c>
    </row>
    <row r="22" spans="1:106" ht="13.5" customHeight="1" x14ac:dyDescent="0.25">
      <c r="I22" s="36" t="s">
        <v>284</v>
      </c>
      <c r="AQ22" s="273" t="s">
        <v>295</v>
      </c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37"/>
      <c r="BJ22" s="37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37"/>
      <c r="BX22" s="37"/>
      <c r="BY22" s="273" t="s">
        <v>296</v>
      </c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</row>
    <row r="23" spans="1:106" ht="7.9" customHeight="1" x14ac:dyDescent="0.25">
      <c r="AQ23" s="274" t="s">
        <v>285</v>
      </c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K23" s="274" t="s">
        <v>286</v>
      </c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Y23" s="274" t="s">
        <v>5</v>
      </c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</row>
    <row r="24" spans="1:106" ht="3" customHeight="1" x14ac:dyDescent="0.25"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</row>
    <row r="25" spans="1:106" ht="14.25" customHeight="1" x14ac:dyDescent="0.25">
      <c r="I25" s="36" t="s">
        <v>287</v>
      </c>
      <c r="AM25" s="273" t="s">
        <v>297</v>
      </c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37"/>
      <c r="BF25" s="37"/>
      <c r="BG25" s="273" t="s">
        <v>298</v>
      </c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37"/>
      <c r="BZ25" s="37"/>
      <c r="CA25" s="275" t="s">
        <v>299</v>
      </c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</row>
    <row r="26" spans="1:106" ht="7.9" customHeight="1" x14ac:dyDescent="0.25">
      <c r="AM26" s="274" t="s">
        <v>285</v>
      </c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G26" s="274" t="s">
        <v>288</v>
      </c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CA26" s="274" t="s">
        <v>289</v>
      </c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</row>
    <row r="27" spans="1:106" ht="3" customHeight="1" x14ac:dyDescent="0.25"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</row>
    <row r="28" spans="1:106" ht="13.15" customHeight="1" x14ac:dyDescent="0.25">
      <c r="I28" s="276" t="s">
        <v>290</v>
      </c>
      <c r="J28" s="276"/>
      <c r="K28" s="277" t="s">
        <v>610</v>
      </c>
      <c r="L28" s="277"/>
      <c r="M28" s="277"/>
      <c r="N28" s="278" t="s">
        <v>290</v>
      </c>
      <c r="O28" s="278"/>
      <c r="Q28" s="277" t="s">
        <v>603</v>
      </c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39"/>
      <c r="AG28" s="279" t="s">
        <v>250</v>
      </c>
      <c r="AH28" s="280"/>
      <c r="AI28" s="280"/>
      <c r="AJ28" s="280"/>
      <c r="AK28" s="280"/>
      <c r="AL28" s="36" t="s">
        <v>291</v>
      </c>
    </row>
    <row r="29" spans="1:106" ht="10.9" customHeight="1" x14ac:dyDescent="0.25"/>
    <row r="30" spans="1:106" ht="3" customHeigh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1"/>
    </row>
    <row r="31" spans="1:106" ht="10.15" customHeight="1" x14ac:dyDescent="0.25">
      <c r="A31" s="42" t="s">
        <v>292</v>
      </c>
      <c r="CM31" s="43"/>
    </row>
    <row r="32" spans="1:106" ht="30" customHeight="1" x14ac:dyDescent="0.25">
      <c r="A32" s="281" t="s">
        <v>300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3"/>
    </row>
    <row r="33" spans="1:91" ht="7.9" customHeight="1" x14ac:dyDescent="0.25">
      <c r="A33" s="284" t="s">
        <v>293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85"/>
    </row>
    <row r="34" spans="1:91" ht="6" customHeight="1" x14ac:dyDescent="0.25">
      <c r="A34" s="4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45"/>
    </row>
    <row r="35" spans="1:91" ht="10.15" customHeight="1" x14ac:dyDescent="0.25">
      <c r="A35" s="286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AH35" s="273" t="s">
        <v>301</v>
      </c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88"/>
    </row>
    <row r="36" spans="1:91" ht="7.9" customHeight="1" x14ac:dyDescent="0.25">
      <c r="A36" s="284" t="s">
        <v>286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AH36" s="274" t="s">
        <v>5</v>
      </c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85"/>
    </row>
    <row r="37" spans="1:91" ht="10.15" customHeight="1" x14ac:dyDescent="0.25">
      <c r="A37" s="42"/>
      <c r="CM37" s="43"/>
    </row>
    <row r="38" spans="1:91" ht="19.5" customHeight="1" x14ac:dyDescent="0.25">
      <c r="A38" s="290" t="s">
        <v>290</v>
      </c>
      <c r="B38" s="276"/>
      <c r="C38" s="275" t="s">
        <v>610</v>
      </c>
      <c r="D38" s="275"/>
      <c r="E38" s="275"/>
      <c r="F38" s="291" t="s">
        <v>290</v>
      </c>
      <c r="G38" s="291"/>
      <c r="H38" s="37"/>
      <c r="I38" s="275" t="s">
        <v>603</v>
      </c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92">
        <v>20</v>
      </c>
      <c r="Y38" s="292"/>
      <c r="Z38" s="292"/>
      <c r="AA38" s="289" t="s">
        <v>302</v>
      </c>
      <c r="AB38" s="289"/>
      <c r="AC38" s="289"/>
      <c r="AD38" s="36" t="s">
        <v>291</v>
      </c>
      <c r="CM38" s="43"/>
    </row>
    <row r="39" spans="1:91" ht="3" customHeight="1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8"/>
    </row>
  </sheetData>
  <mergeCells count="80">
    <mergeCell ref="AA38:AC38"/>
    <mergeCell ref="A38:B38"/>
    <mergeCell ref="C38:E38"/>
    <mergeCell ref="F38:G38"/>
    <mergeCell ref="I38:W38"/>
    <mergeCell ref="X38:Z38"/>
    <mergeCell ref="A32:CM32"/>
    <mergeCell ref="A33:CM33"/>
    <mergeCell ref="A35:Y35"/>
    <mergeCell ref="AH35:CM35"/>
    <mergeCell ref="A36:Y36"/>
    <mergeCell ref="AH36:CM36"/>
    <mergeCell ref="I28:J28"/>
    <mergeCell ref="K28:M28"/>
    <mergeCell ref="N28:O28"/>
    <mergeCell ref="Q28:AE28"/>
    <mergeCell ref="AG28:AK28"/>
    <mergeCell ref="AM25:BD25"/>
    <mergeCell ref="BG25:BX25"/>
    <mergeCell ref="CA25:CR25"/>
    <mergeCell ref="AM26:BD26"/>
    <mergeCell ref="BG26:BX26"/>
    <mergeCell ref="CA26:CR26"/>
    <mergeCell ref="AQ22:BH22"/>
    <mergeCell ref="BK22:BV22"/>
    <mergeCell ref="BY22:CR22"/>
    <mergeCell ref="AQ23:BH23"/>
    <mergeCell ref="BK23:BV23"/>
    <mergeCell ref="BY23:CR23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ageMargins left="0" right="0" top="0.78740157480314965" bottom="0.11811023622047245" header="0.19685039370078741" footer="0.19685039370078741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view="pageBreakPreview" topLeftCell="A58" zoomScale="90" zoomScaleSheetLayoutView="90" workbookViewId="0">
      <selection activeCell="E104" sqref="E104"/>
    </sheetView>
  </sheetViews>
  <sheetFormatPr defaultRowHeight="15" x14ac:dyDescent="0.25"/>
  <cols>
    <col min="1" max="1" width="6" style="71" customWidth="1"/>
    <col min="2" max="2" width="82.85546875" style="71" customWidth="1"/>
    <col min="3" max="3" width="32.85546875" style="71" customWidth="1"/>
    <col min="4" max="4" width="28.140625" style="71" customWidth="1"/>
    <col min="5" max="5" width="36.28515625" style="71" customWidth="1"/>
    <col min="6" max="6" width="5.7109375" customWidth="1"/>
  </cols>
  <sheetData>
    <row r="1" spans="1:5" ht="15" customHeight="1" x14ac:dyDescent="0.25">
      <c r="A1" s="49"/>
      <c r="B1" s="49"/>
      <c r="C1" s="49"/>
      <c r="D1" s="317" t="s">
        <v>303</v>
      </c>
      <c r="E1" s="317"/>
    </row>
    <row r="2" spans="1:5" x14ac:dyDescent="0.25">
      <c r="A2" s="49"/>
      <c r="B2" s="49"/>
      <c r="C2" s="49"/>
      <c r="D2" s="49"/>
      <c r="E2" s="49"/>
    </row>
    <row r="3" spans="1:5" ht="15" customHeight="1" x14ac:dyDescent="0.25">
      <c r="A3" s="318" t="s">
        <v>304</v>
      </c>
      <c r="B3" s="318"/>
      <c r="C3" s="318"/>
      <c r="D3" s="318"/>
      <c r="E3" s="318"/>
    </row>
    <row r="4" spans="1:5" ht="15" customHeight="1" x14ac:dyDescent="0.25">
      <c r="A4" s="298" t="s">
        <v>305</v>
      </c>
      <c r="B4" s="298"/>
      <c r="C4" s="298"/>
      <c r="D4" s="298"/>
      <c r="E4" s="298"/>
    </row>
    <row r="5" spans="1:5" ht="15" customHeight="1" x14ac:dyDescent="0.25">
      <c r="A5" s="298" t="s">
        <v>306</v>
      </c>
      <c r="B5" s="298"/>
      <c r="C5" s="298"/>
      <c r="D5" s="298"/>
      <c r="E5" s="298"/>
    </row>
    <row r="6" spans="1:5" x14ac:dyDescent="0.25">
      <c r="A6" s="49"/>
      <c r="B6" s="49"/>
      <c r="C6" s="49"/>
      <c r="D6" s="49"/>
      <c r="E6" s="49"/>
    </row>
    <row r="7" spans="1:5" ht="39.75" customHeight="1" x14ac:dyDescent="0.25">
      <c r="A7" s="50" t="s">
        <v>307</v>
      </c>
      <c r="B7" s="50" t="s">
        <v>308</v>
      </c>
      <c r="C7" s="50" t="s">
        <v>309</v>
      </c>
      <c r="D7" s="50" t="s">
        <v>310</v>
      </c>
      <c r="E7" s="50" t="s">
        <v>311</v>
      </c>
    </row>
    <row r="8" spans="1:5" ht="28.5" customHeight="1" x14ac:dyDescent="0.25">
      <c r="A8" s="51"/>
      <c r="B8" s="52" t="s">
        <v>312</v>
      </c>
      <c r="C8" s="53"/>
      <c r="D8" s="53"/>
      <c r="E8" s="54"/>
    </row>
    <row r="9" spans="1:5" ht="22.5" customHeight="1" x14ac:dyDescent="0.25">
      <c r="A9" s="55">
        <v>1</v>
      </c>
      <c r="B9" s="55" t="s">
        <v>313</v>
      </c>
      <c r="C9" s="56">
        <v>50</v>
      </c>
      <c r="D9" s="57">
        <v>20</v>
      </c>
      <c r="E9" s="58">
        <f>1000</f>
        <v>1000</v>
      </c>
    </row>
    <row r="10" spans="1:5" x14ac:dyDescent="0.25">
      <c r="A10" s="295" t="s">
        <v>314</v>
      </c>
      <c r="B10" s="297"/>
      <c r="C10" s="50" t="s">
        <v>46</v>
      </c>
      <c r="D10" s="50" t="s">
        <v>46</v>
      </c>
      <c r="E10" s="59">
        <f>SUM(E9:E9)</f>
        <v>1000</v>
      </c>
    </row>
    <row r="11" spans="1:5" x14ac:dyDescent="0.25">
      <c r="A11" s="60"/>
      <c r="B11" s="61"/>
      <c r="C11" s="62"/>
      <c r="D11" s="62"/>
      <c r="E11" s="63"/>
    </row>
    <row r="12" spans="1:5" ht="22.5" customHeight="1" x14ac:dyDescent="0.25">
      <c r="A12" s="51"/>
      <c r="B12" s="53"/>
      <c r="C12" s="53"/>
      <c r="D12" s="64" t="s">
        <v>315</v>
      </c>
      <c r="E12" s="65">
        <f>E10</f>
        <v>1000</v>
      </c>
    </row>
    <row r="13" spans="1:5" ht="15" customHeight="1" x14ac:dyDescent="0.25">
      <c r="A13" s="316" t="s">
        <v>316</v>
      </c>
      <c r="B13" s="316"/>
      <c r="C13" s="316"/>
      <c r="D13" s="316"/>
      <c r="E13" s="316"/>
    </row>
    <row r="14" spans="1:5" x14ac:dyDescent="0.25">
      <c r="A14" s="49"/>
      <c r="B14" s="49"/>
      <c r="C14" s="49"/>
      <c r="D14" s="49"/>
      <c r="E14" s="49"/>
    </row>
    <row r="15" spans="1:5" ht="15" customHeight="1" x14ac:dyDescent="0.25">
      <c r="A15" s="306" t="s">
        <v>317</v>
      </c>
      <c r="B15" s="298"/>
      <c r="C15" s="298"/>
      <c r="D15" s="298"/>
      <c r="E15" s="298"/>
    </row>
    <row r="16" spans="1:5" x14ac:dyDescent="0.25">
      <c r="A16" s="49"/>
      <c r="B16" s="49"/>
      <c r="C16" s="49"/>
      <c r="D16" s="49"/>
      <c r="E16" s="49"/>
    </row>
    <row r="17" spans="1:5" ht="25.5" customHeight="1" x14ac:dyDescent="0.25">
      <c r="A17" s="50" t="s">
        <v>307</v>
      </c>
      <c r="B17" s="299" t="s">
        <v>19</v>
      </c>
      <c r="C17" s="300"/>
      <c r="D17" s="300"/>
      <c r="E17" s="50" t="s">
        <v>311</v>
      </c>
    </row>
    <row r="18" spans="1:5" ht="30.75" customHeight="1" x14ac:dyDescent="0.25">
      <c r="A18" s="55">
        <v>1</v>
      </c>
      <c r="B18" s="301" t="s">
        <v>318</v>
      </c>
      <c r="C18" s="302"/>
      <c r="D18" s="302"/>
      <c r="E18" s="56">
        <f>35519120+13049510+9077910+1500000+44919+1518303.93+3467679.96-16939+22330+84690-502535.03+1161600+9170+3474800+90000+424956+1698666.22-203951.5+26941.32-573228.12</f>
        <v>69873942.779999986</v>
      </c>
    </row>
    <row r="19" spans="1:5" ht="21.75" customHeight="1" x14ac:dyDescent="0.25">
      <c r="A19" s="295" t="s">
        <v>314</v>
      </c>
      <c r="B19" s="296"/>
      <c r="C19" s="296"/>
      <c r="D19" s="297"/>
      <c r="E19" s="66">
        <f>SUM(E18:E18)</f>
        <v>69873942.779999986</v>
      </c>
    </row>
    <row r="20" spans="1:5" ht="22.5" customHeight="1" x14ac:dyDescent="0.25">
      <c r="A20" s="51"/>
      <c r="B20" s="53"/>
      <c r="C20" s="53"/>
      <c r="D20" s="64" t="s">
        <v>568</v>
      </c>
      <c r="E20" s="65">
        <f>E18</f>
        <v>69873942.779999986</v>
      </c>
    </row>
    <row r="21" spans="1:5" ht="30.75" customHeight="1" x14ac:dyDescent="0.25">
      <c r="A21" s="298" t="s">
        <v>319</v>
      </c>
      <c r="B21" s="298"/>
      <c r="C21" s="298"/>
      <c r="D21" s="298"/>
      <c r="E21" s="298"/>
    </row>
    <row r="22" spans="1:5" ht="9" customHeight="1" x14ac:dyDescent="0.25">
      <c r="A22" s="49"/>
      <c r="B22" s="49"/>
      <c r="C22" s="49"/>
      <c r="D22" s="49"/>
      <c r="E22" s="49"/>
    </row>
    <row r="23" spans="1:5" ht="45.75" customHeight="1" x14ac:dyDescent="0.25">
      <c r="A23" s="50" t="s">
        <v>307</v>
      </c>
      <c r="B23" s="50" t="s">
        <v>19</v>
      </c>
      <c r="C23" s="50" t="s">
        <v>320</v>
      </c>
      <c r="D23" s="50" t="s">
        <v>321</v>
      </c>
      <c r="E23" s="50" t="s">
        <v>311</v>
      </c>
    </row>
    <row r="24" spans="1:5" ht="21" customHeight="1" x14ac:dyDescent="0.25">
      <c r="A24" s="55">
        <v>1</v>
      </c>
      <c r="B24" s="55" t="s">
        <v>322</v>
      </c>
      <c r="C24" s="67"/>
      <c r="D24" s="50"/>
      <c r="E24" s="58">
        <v>15000</v>
      </c>
    </row>
    <row r="25" spans="1:5" x14ac:dyDescent="0.25">
      <c r="A25" s="295" t="s">
        <v>314</v>
      </c>
      <c r="B25" s="297"/>
      <c r="C25" s="50" t="s">
        <v>46</v>
      </c>
      <c r="D25" s="50" t="s">
        <v>46</v>
      </c>
      <c r="E25" s="59">
        <f>E24</f>
        <v>15000</v>
      </c>
    </row>
    <row r="26" spans="1:5" ht="28.5" customHeight="1" x14ac:dyDescent="0.25">
      <c r="A26" s="51"/>
      <c r="B26" s="53"/>
      <c r="C26" s="53"/>
      <c r="D26" s="64" t="s">
        <v>569</v>
      </c>
      <c r="E26" s="65">
        <f>E24</f>
        <v>15000</v>
      </c>
    </row>
    <row r="27" spans="1:5" ht="21" customHeight="1" x14ac:dyDescent="0.25">
      <c r="A27" s="49"/>
      <c r="B27" s="49"/>
      <c r="C27" s="49"/>
      <c r="D27" s="49"/>
      <c r="E27" s="49"/>
    </row>
    <row r="28" spans="1:5" ht="26.25" hidden="1" customHeight="1" x14ac:dyDescent="0.25">
      <c r="A28" s="298" t="s">
        <v>323</v>
      </c>
      <c r="B28" s="298"/>
      <c r="C28" s="298"/>
      <c r="D28" s="298"/>
      <c r="E28" s="298"/>
    </row>
    <row r="29" spans="1:5" hidden="1" x14ac:dyDescent="0.25">
      <c r="A29" s="49"/>
      <c r="B29" s="68"/>
      <c r="C29" s="49"/>
      <c r="D29" s="49"/>
      <c r="E29" s="49"/>
    </row>
    <row r="30" spans="1:5" ht="25.5" hidden="1" customHeight="1" x14ac:dyDescent="0.25">
      <c r="A30" s="69" t="s">
        <v>307</v>
      </c>
      <c r="B30" s="299" t="s">
        <v>19</v>
      </c>
      <c r="C30" s="300"/>
      <c r="D30" s="300"/>
      <c r="E30" s="69" t="s">
        <v>311</v>
      </c>
    </row>
    <row r="31" spans="1:5" ht="89.25" hidden="1" customHeight="1" x14ac:dyDescent="0.25">
      <c r="A31" s="51"/>
      <c r="B31" s="52" t="s">
        <v>312</v>
      </c>
      <c r="C31" s="53"/>
      <c r="D31" s="53"/>
      <c r="E31" s="54"/>
    </row>
    <row r="32" spans="1:5" hidden="1" x14ac:dyDescent="0.25">
      <c r="A32" s="50">
        <v>1</v>
      </c>
      <c r="B32" s="310"/>
      <c r="C32" s="311"/>
      <c r="D32" s="311"/>
      <c r="E32" s="58"/>
    </row>
    <row r="33" spans="1:5" hidden="1" x14ac:dyDescent="0.25">
      <c r="A33" s="295" t="s">
        <v>314</v>
      </c>
      <c r="B33" s="296"/>
      <c r="C33" s="296"/>
      <c r="D33" s="297"/>
      <c r="E33" s="59">
        <f>SUM(E32:E32)</f>
        <v>0</v>
      </c>
    </row>
    <row r="34" spans="1:5" hidden="1" x14ac:dyDescent="0.25">
      <c r="A34" s="49"/>
      <c r="B34" s="49"/>
      <c r="C34" s="49"/>
      <c r="D34" s="49"/>
      <c r="E34" s="49"/>
    </row>
    <row r="35" spans="1:5" ht="15" customHeight="1" x14ac:dyDescent="0.25">
      <c r="A35" s="298" t="s">
        <v>324</v>
      </c>
      <c r="B35" s="298"/>
      <c r="C35" s="298"/>
      <c r="D35" s="298"/>
      <c r="E35" s="298"/>
    </row>
    <row r="36" spans="1:5" x14ac:dyDescent="0.25">
      <c r="A36" s="49"/>
      <c r="B36" s="49"/>
      <c r="C36" s="49"/>
      <c r="D36" s="49"/>
      <c r="E36" s="49"/>
    </row>
    <row r="37" spans="1:5" ht="25.5" customHeight="1" x14ac:dyDescent="0.25">
      <c r="A37" s="50" t="s">
        <v>307</v>
      </c>
      <c r="B37" s="50" t="s">
        <v>19</v>
      </c>
      <c r="C37" s="315" t="s">
        <v>308</v>
      </c>
      <c r="D37" s="315"/>
      <c r="E37" s="50" t="s">
        <v>311</v>
      </c>
    </row>
    <row r="38" spans="1:5" ht="32.25" customHeight="1" x14ac:dyDescent="0.25">
      <c r="A38" s="55">
        <v>1</v>
      </c>
      <c r="B38" s="55" t="s">
        <v>325</v>
      </c>
      <c r="C38" s="312" t="s">
        <v>326</v>
      </c>
      <c r="D38" s="313"/>
      <c r="E38" s="56">
        <v>55000</v>
      </c>
    </row>
    <row r="39" spans="1:5" ht="20.25" customHeight="1" x14ac:dyDescent="0.25">
      <c r="A39" s="314" t="s">
        <v>314</v>
      </c>
      <c r="B39" s="314"/>
      <c r="C39" s="315" t="s">
        <v>46</v>
      </c>
      <c r="D39" s="315"/>
      <c r="E39" s="59">
        <f>E38</f>
        <v>55000</v>
      </c>
    </row>
    <row r="40" spans="1:5" ht="28.5" customHeight="1" x14ac:dyDescent="0.25">
      <c r="A40" s="51"/>
      <c r="B40" s="53"/>
      <c r="C40" s="53"/>
      <c r="D40" s="64" t="s">
        <v>570</v>
      </c>
      <c r="E40" s="65">
        <f>E39</f>
        <v>55000</v>
      </c>
    </row>
    <row r="41" spans="1:5" ht="15" hidden="1" customHeight="1" x14ac:dyDescent="0.25">
      <c r="A41" s="298" t="s">
        <v>327</v>
      </c>
      <c r="B41" s="298"/>
      <c r="C41" s="298"/>
      <c r="D41" s="298"/>
      <c r="E41" s="298"/>
    </row>
    <row r="42" spans="1:5" hidden="1" x14ac:dyDescent="0.25">
      <c r="A42" s="49"/>
      <c r="B42" s="49"/>
      <c r="C42" s="49"/>
      <c r="D42" s="49"/>
      <c r="E42" s="49"/>
    </row>
    <row r="43" spans="1:5" ht="25.5" hidden="1" customHeight="1" x14ac:dyDescent="0.25">
      <c r="A43" s="50" t="s">
        <v>307</v>
      </c>
      <c r="B43" s="299" t="s">
        <v>19</v>
      </c>
      <c r="C43" s="300"/>
      <c r="D43" s="300"/>
      <c r="E43" s="50" t="s">
        <v>311</v>
      </c>
    </row>
    <row r="44" spans="1:5" hidden="1" x14ac:dyDescent="0.25">
      <c r="A44" s="55">
        <v>1</v>
      </c>
      <c r="B44" s="293"/>
      <c r="C44" s="294"/>
      <c r="D44" s="294"/>
      <c r="E44" s="58"/>
    </row>
    <row r="45" spans="1:5" hidden="1" x14ac:dyDescent="0.25">
      <c r="A45" s="303" t="s">
        <v>314</v>
      </c>
      <c r="B45" s="304"/>
      <c r="C45" s="304"/>
      <c r="D45" s="304"/>
      <c r="E45" s="58"/>
    </row>
    <row r="46" spans="1:5" ht="22.5" customHeight="1" x14ac:dyDescent="0.25">
      <c r="A46" s="51"/>
      <c r="B46" s="53"/>
      <c r="C46" s="53"/>
      <c r="D46" s="180" t="s">
        <v>571</v>
      </c>
      <c r="E46" s="65">
        <f>E20+E26+E40</f>
        <v>69943942.779999986</v>
      </c>
    </row>
    <row r="47" spans="1:5" ht="28.5" customHeight="1" x14ac:dyDescent="0.25">
      <c r="A47" s="197"/>
      <c r="B47" s="197"/>
      <c r="C47" s="197"/>
      <c r="D47" s="198"/>
      <c r="E47" s="199"/>
    </row>
    <row r="48" spans="1:5" s="71" customFormat="1" ht="5.25" customHeight="1" x14ac:dyDescent="0.25">
      <c r="A48" s="49"/>
      <c r="B48" s="49"/>
      <c r="C48" s="49"/>
      <c r="D48" s="49"/>
      <c r="E48" s="49"/>
    </row>
    <row r="49" spans="1:5" s="71" customFormat="1" x14ac:dyDescent="0.25">
      <c r="A49" s="298" t="s">
        <v>327</v>
      </c>
      <c r="B49" s="298"/>
      <c r="C49" s="298"/>
      <c r="D49" s="298"/>
      <c r="E49" s="298"/>
    </row>
    <row r="50" spans="1:5" s="71" customFormat="1" ht="13.5" customHeight="1" x14ac:dyDescent="0.25">
      <c r="A50" s="49"/>
      <c r="B50" s="49"/>
      <c r="C50" s="49"/>
      <c r="D50" s="49"/>
      <c r="E50" s="49"/>
    </row>
    <row r="51" spans="1:5" s="71" customFormat="1" ht="24.75" customHeight="1" x14ac:dyDescent="0.25">
      <c r="A51" s="196" t="s">
        <v>307</v>
      </c>
      <c r="B51" s="299" t="s">
        <v>19</v>
      </c>
      <c r="C51" s="300"/>
      <c r="D51" s="300"/>
      <c r="E51" s="196" t="s">
        <v>311</v>
      </c>
    </row>
    <row r="52" spans="1:5" s="71" customFormat="1" ht="18" customHeight="1" x14ac:dyDescent="0.25">
      <c r="A52" s="55">
        <v>1</v>
      </c>
      <c r="B52" s="307" t="s">
        <v>606</v>
      </c>
      <c r="C52" s="308"/>
      <c r="D52" s="309"/>
      <c r="E52" s="58">
        <f>11305.15-11305.15</f>
        <v>0</v>
      </c>
    </row>
    <row r="53" spans="1:5" s="71" customFormat="1" ht="18" customHeight="1" x14ac:dyDescent="0.25">
      <c r="A53" s="51"/>
      <c r="B53" s="53"/>
      <c r="C53" s="53"/>
      <c r="D53" s="64" t="s">
        <v>604</v>
      </c>
      <c r="E53" s="65">
        <f>E52</f>
        <v>0</v>
      </c>
    </row>
    <row r="54" spans="1:5" ht="13.5" customHeight="1" x14ac:dyDescent="0.25">
      <c r="A54" s="51"/>
      <c r="B54" s="53"/>
      <c r="C54" s="53"/>
      <c r="D54" s="180" t="s">
        <v>605</v>
      </c>
      <c r="E54" s="65">
        <f>E52</f>
        <v>0</v>
      </c>
    </row>
    <row r="55" spans="1:5" ht="13.5" customHeight="1" x14ac:dyDescent="0.25">
      <c r="A55" s="197"/>
      <c r="B55" s="197"/>
      <c r="C55" s="197"/>
      <c r="D55" s="198"/>
      <c r="E55" s="199"/>
    </row>
    <row r="56" spans="1:5" ht="15" customHeight="1" x14ac:dyDescent="0.25">
      <c r="A56" s="298" t="s">
        <v>328</v>
      </c>
      <c r="B56" s="298"/>
      <c r="C56" s="298"/>
      <c r="D56" s="298"/>
      <c r="E56" s="298"/>
    </row>
    <row r="57" spans="1:5" ht="15" customHeight="1" x14ac:dyDescent="0.25">
      <c r="A57" s="306" t="s">
        <v>329</v>
      </c>
      <c r="B57" s="306"/>
      <c r="C57" s="306"/>
      <c r="D57" s="306"/>
      <c r="E57" s="306"/>
    </row>
    <row r="58" spans="1:5" x14ac:dyDescent="0.25">
      <c r="A58" s="49"/>
      <c r="B58" s="49"/>
      <c r="C58" s="49"/>
      <c r="D58" s="49"/>
      <c r="E58" s="49"/>
    </row>
    <row r="59" spans="1:5" ht="25.5" customHeight="1" x14ac:dyDescent="0.25">
      <c r="A59" s="50" t="s">
        <v>307</v>
      </c>
      <c r="B59" s="299" t="s">
        <v>19</v>
      </c>
      <c r="C59" s="300"/>
      <c r="D59" s="300"/>
      <c r="E59" s="50" t="s">
        <v>311</v>
      </c>
    </row>
    <row r="60" spans="1:5" x14ac:dyDescent="0.25">
      <c r="A60" s="55">
        <v>1</v>
      </c>
      <c r="B60" s="310" t="s">
        <v>330</v>
      </c>
      <c r="C60" s="311"/>
      <c r="D60" s="311"/>
      <c r="E60" s="56">
        <f>40000+308700+44100+5000+2031120+670577.78+25740+1177448+4188000+731450+36450+2191792.31+857327-1518303.93-2191792.31-3467679.96-308700-44100+250000+4000+28280+16050+50023+50000-231526.84</f>
        <v>4943955.0500000017</v>
      </c>
    </row>
    <row r="61" spans="1:5" x14ac:dyDescent="0.25">
      <c r="A61" s="295" t="s">
        <v>314</v>
      </c>
      <c r="B61" s="296"/>
      <c r="C61" s="296"/>
      <c r="D61" s="297"/>
      <c r="E61" s="59">
        <f>E60</f>
        <v>4943955.0500000017</v>
      </c>
    </row>
    <row r="62" spans="1:5" ht="23.25" customHeight="1" x14ac:dyDescent="0.25">
      <c r="A62" s="51"/>
      <c r="B62" s="53"/>
      <c r="C62" s="53"/>
      <c r="D62" s="64" t="s">
        <v>572</v>
      </c>
      <c r="E62" s="65">
        <f>E61</f>
        <v>4943955.0500000017</v>
      </c>
    </row>
    <row r="63" spans="1:5" ht="12" customHeight="1" x14ac:dyDescent="0.25">
      <c r="A63" s="49"/>
      <c r="B63" s="49"/>
      <c r="C63" s="49"/>
      <c r="D63" s="49"/>
      <c r="E63" s="49"/>
    </row>
    <row r="64" spans="1:5" ht="15" hidden="1" customHeight="1" x14ac:dyDescent="0.25">
      <c r="A64" s="306" t="s">
        <v>331</v>
      </c>
      <c r="B64" s="298"/>
      <c r="C64" s="298"/>
      <c r="D64" s="298"/>
      <c r="E64" s="298"/>
    </row>
    <row r="65" spans="1:5" hidden="1" x14ac:dyDescent="0.25">
      <c r="A65" s="49"/>
      <c r="B65" s="49"/>
      <c r="C65" s="49"/>
      <c r="D65" s="49"/>
      <c r="E65" s="49"/>
    </row>
    <row r="66" spans="1:5" ht="25.5" hidden="1" customHeight="1" x14ac:dyDescent="0.25">
      <c r="A66" s="50" t="s">
        <v>307</v>
      </c>
      <c r="B66" s="299" t="s">
        <v>19</v>
      </c>
      <c r="C66" s="300"/>
      <c r="D66" s="300"/>
      <c r="E66" s="50" t="s">
        <v>311</v>
      </c>
    </row>
    <row r="67" spans="1:5" hidden="1" x14ac:dyDescent="0.25">
      <c r="A67" s="55">
        <v>1</v>
      </c>
      <c r="B67" s="293"/>
      <c r="C67" s="294"/>
      <c r="D67" s="294"/>
      <c r="E67" s="58"/>
    </row>
    <row r="68" spans="1:5" hidden="1" x14ac:dyDescent="0.25">
      <c r="A68" s="295" t="s">
        <v>314</v>
      </c>
      <c r="B68" s="296"/>
      <c r="C68" s="296"/>
      <c r="D68" s="297"/>
      <c r="E68" s="58"/>
    </row>
    <row r="69" spans="1:5" ht="20.25" customHeight="1" x14ac:dyDescent="0.25">
      <c r="A69" s="306" t="s">
        <v>332</v>
      </c>
      <c r="B69" s="298"/>
      <c r="C69" s="298"/>
      <c r="D69" s="298"/>
      <c r="E69" s="298"/>
    </row>
    <row r="70" spans="1:5" ht="7.5" customHeight="1" x14ac:dyDescent="0.25">
      <c r="A70" s="49"/>
      <c r="B70" s="49"/>
      <c r="C70" s="49"/>
      <c r="D70" s="49"/>
      <c r="E70" s="49"/>
    </row>
    <row r="71" spans="1:5" ht="25.5" customHeight="1" x14ac:dyDescent="0.25">
      <c r="A71" s="50" t="s">
        <v>307</v>
      </c>
      <c r="B71" s="299" t="s">
        <v>19</v>
      </c>
      <c r="C71" s="300"/>
      <c r="D71" s="300"/>
      <c r="E71" s="50" t="s">
        <v>311</v>
      </c>
    </row>
    <row r="72" spans="1:5" ht="26.25" customHeight="1" x14ac:dyDescent="0.25">
      <c r="A72" s="51"/>
      <c r="B72" s="52" t="s">
        <v>312</v>
      </c>
      <c r="C72" s="53"/>
      <c r="D72" s="53"/>
      <c r="E72" s="54"/>
    </row>
    <row r="73" spans="1:5" ht="18" customHeight="1" x14ac:dyDescent="0.25">
      <c r="A73" s="55">
        <v>1</v>
      </c>
      <c r="B73" s="307" t="s">
        <v>333</v>
      </c>
      <c r="C73" s="308"/>
      <c r="D73" s="309"/>
      <c r="E73" s="58">
        <v>100000</v>
      </c>
    </row>
    <row r="74" spans="1:5" x14ac:dyDescent="0.25">
      <c r="A74" s="295" t="s">
        <v>314</v>
      </c>
      <c r="B74" s="296"/>
      <c r="C74" s="296"/>
      <c r="D74" s="297"/>
      <c r="E74" s="59">
        <f>E73</f>
        <v>100000</v>
      </c>
    </row>
    <row r="75" spans="1:5" ht="21.75" customHeight="1" x14ac:dyDescent="0.25">
      <c r="A75" s="51"/>
      <c r="B75" s="53"/>
      <c r="C75" s="53"/>
      <c r="D75" s="64" t="s">
        <v>573</v>
      </c>
      <c r="E75" s="65">
        <f>E74</f>
        <v>100000</v>
      </c>
    </row>
    <row r="76" spans="1:5" x14ac:dyDescent="0.25">
      <c r="A76" s="49"/>
      <c r="B76" s="49"/>
      <c r="C76" s="49"/>
      <c r="D76" s="49"/>
      <c r="E76" s="49"/>
    </row>
    <row r="77" spans="1:5" ht="30" customHeight="1" x14ac:dyDescent="0.25">
      <c r="A77" s="306" t="s">
        <v>334</v>
      </c>
      <c r="B77" s="298"/>
      <c r="C77" s="298"/>
      <c r="D77" s="298"/>
      <c r="E77" s="298"/>
    </row>
    <row r="78" spans="1:5" x14ac:dyDescent="0.25">
      <c r="A78" s="49"/>
      <c r="B78" s="49"/>
      <c r="C78" s="49"/>
      <c r="D78" s="49"/>
      <c r="E78" s="49"/>
    </row>
    <row r="79" spans="1:5" ht="24" customHeight="1" x14ac:dyDescent="0.25">
      <c r="A79" s="50" t="s">
        <v>307</v>
      </c>
      <c r="B79" s="299" t="s">
        <v>19</v>
      </c>
      <c r="C79" s="300"/>
      <c r="D79" s="300"/>
      <c r="E79" s="50" t="s">
        <v>311</v>
      </c>
    </row>
    <row r="80" spans="1:5" x14ac:dyDescent="0.25">
      <c r="A80" s="55">
        <v>1</v>
      </c>
      <c r="B80" s="310" t="s">
        <v>330</v>
      </c>
      <c r="C80" s="311"/>
      <c r="D80" s="311"/>
      <c r="E80" s="56">
        <f>2191792.31+42072.69-41421.49-66651.83</f>
        <v>2125791.6799999997</v>
      </c>
    </row>
    <row r="81" spans="1:5" ht="15" customHeight="1" x14ac:dyDescent="0.25">
      <c r="A81" s="303" t="s">
        <v>314</v>
      </c>
      <c r="B81" s="304"/>
      <c r="C81" s="304"/>
      <c r="D81" s="305"/>
      <c r="E81" s="59">
        <f>E80</f>
        <v>2125791.6799999997</v>
      </c>
    </row>
    <row r="82" spans="1:5" hidden="1" x14ac:dyDescent="0.25">
      <c r="A82" s="49"/>
      <c r="B82" s="49"/>
      <c r="C82" s="49"/>
      <c r="D82" s="49"/>
      <c r="E82" s="49"/>
    </row>
    <row r="83" spans="1:5" ht="15" hidden="1" customHeight="1" x14ac:dyDescent="0.25">
      <c r="A83" s="298" t="s">
        <v>335</v>
      </c>
      <c r="B83" s="298"/>
      <c r="C83" s="298"/>
      <c r="D83" s="298"/>
      <c r="E83" s="298"/>
    </row>
    <row r="84" spans="1:5" hidden="1" x14ac:dyDescent="0.25">
      <c r="A84" s="49"/>
      <c r="B84" s="49"/>
      <c r="C84" s="49"/>
      <c r="D84" s="49"/>
      <c r="E84" s="49"/>
    </row>
    <row r="85" spans="1:5" ht="25.5" hidden="1" customHeight="1" x14ac:dyDescent="0.25">
      <c r="A85" s="50" t="s">
        <v>307</v>
      </c>
      <c r="B85" s="299" t="s">
        <v>19</v>
      </c>
      <c r="C85" s="300"/>
      <c r="D85" s="300"/>
      <c r="E85" s="50" t="s">
        <v>311</v>
      </c>
    </row>
    <row r="86" spans="1:5" hidden="1" x14ac:dyDescent="0.25">
      <c r="A86" s="50">
        <v>1</v>
      </c>
      <c r="B86" s="301"/>
      <c r="C86" s="302"/>
      <c r="D86" s="302"/>
      <c r="E86" s="70"/>
    </row>
    <row r="87" spans="1:5" hidden="1" x14ac:dyDescent="0.25">
      <c r="A87" s="295" t="s">
        <v>314</v>
      </c>
      <c r="B87" s="296"/>
      <c r="C87" s="296"/>
      <c r="D87" s="297"/>
      <c r="E87" s="59">
        <f>SUM(E86:E86)</f>
        <v>0</v>
      </c>
    </row>
    <row r="88" spans="1:5" ht="20.25" customHeight="1" x14ac:dyDescent="0.25">
      <c r="A88" s="51"/>
      <c r="B88" s="53"/>
      <c r="C88" s="53"/>
      <c r="D88" s="64" t="s">
        <v>574</v>
      </c>
      <c r="E88" s="65">
        <f>E81</f>
        <v>2125791.6799999997</v>
      </c>
    </row>
    <row r="89" spans="1:5" ht="15" hidden="1" customHeight="1" x14ac:dyDescent="0.25">
      <c r="A89" s="298" t="s">
        <v>336</v>
      </c>
      <c r="B89" s="298"/>
      <c r="C89" s="298"/>
      <c r="D89" s="298"/>
      <c r="E89" s="298"/>
    </row>
    <row r="90" spans="1:5" hidden="1" x14ac:dyDescent="0.25">
      <c r="A90" s="49"/>
      <c r="B90" s="49"/>
      <c r="C90" s="49"/>
      <c r="D90" s="49"/>
      <c r="E90" s="49"/>
    </row>
    <row r="91" spans="1:5" ht="25.5" hidden="1" customHeight="1" x14ac:dyDescent="0.25">
      <c r="A91" s="50" t="s">
        <v>307</v>
      </c>
      <c r="B91" s="299" t="s">
        <v>19</v>
      </c>
      <c r="C91" s="300"/>
      <c r="D91" s="300"/>
      <c r="E91" s="50" t="s">
        <v>311</v>
      </c>
    </row>
    <row r="92" spans="1:5" hidden="1" x14ac:dyDescent="0.25">
      <c r="A92" s="55">
        <v>1</v>
      </c>
      <c r="B92" s="293"/>
      <c r="C92" s="294"/>
      <c r="D92" s="294"/>
      <c r="E92" s="58"/>
    </row>
    <row r="93" spans="1:5" hidden="1" x14ac:dyDescent="0.25">
      <c r="A93" s="55">
        <v>2</v>
      </c>
      <c r="B93" s="293"/>
      <c r="C93" s="294"/>
      <c r="D93" s="294"/>
      <c r="E93" s="58"/>
    </row>
    <row r="94" spans="1:5" hidden="1" x14ac:dyDescent="0.25">
      <c r="A94" s="295" t="s">
        <v>314</v>
      </c>
      <c r="B94" s="296"/>
      <c r="C94" s="296"/>
      <c r="D94" s="297"/>
      <c r="E94" s="59">
        <f>SUM(E93:E93)</f>
        <v>0</v>
      </c>
    </row>
    <row r="95" spans="1:5" ht="21" customHeight="1" x14ac:dyDescent="0.25">
      <c r="A95" s="51"/>
      <c r="B95" s="53"/>
      <c r="C95" s="53"/>
      <c r="D95" s="180" t="s">
        <v>575</v>
      </c>
      <c r="E95" s="65">
        <f>E62+E75+E88</f>
        <v>7169746.7300000014</v>
      </c>
    </row>
    <row r="97" spans="1:6" x14ac:dyDescent="0.25">
      <c r="A97" s="72"/>
      <c r="B97" s="72"/>
      <c r="C97" s="72"/>
      <c r="D97" s="72" t="s">
        <v>337</v>
      </c>
      <c r="E97" s="73">
        <f>E12+E46+E95+E54</f>
        <v>77114689.50999999</v>
      </c>
    </row>
    <row r="101" spans="1:6" x14ac:dyDescent="0.25">
      <c r="E101" s="202">
        <f>E81+E60</f>
        <v>7069746.7300000014</v>
      </c>
      <c r="F101" s="203">
        <v>5</v>
      </c>
    </row>
    <row r="102" spans="1:6" x14ac:dyDescent="0.25">
      <c r="E102" s="202">
        <f>E9+E24+E38+E52+E73</f>
        <v>171000</v>
      </c>
      <c r="F102" s="203">
        <v>2</v>
      </c>
    </row>
    <row r="103" spans="1:6" x14ac:dyDescent="0.25">
      <c r="E103" s="202"/>
      <c r="F103" s="203"/>
    </row>
    <row r="104" spans="1:6" x14ac:dyDescent="0.25">
      <c r="E104" s="202">
        <f>E18</f>
        <v>69873942.779999986</v>
      </c>
      <c r="F104" s="203">
        <v>4</v>
      </c>
    </row>
    <row r="105" spans="1:6" x14ac:dyDescent="0.25">
      <c r="E105" s="202">
        <f>E101+E102+E103+E104</f>
        <v>77114689.50999999</v>
      </c>
      <c r="F105" t="s">
        <v>337</v>
      </c>
    </row>
  </sheetData>
  <mergeCells count="54">
    <mergeCell ref="A13:E13"/>
    <mergeCell ref="D1:E1"/>
    <mergeCell ref="A3:E3"/>
    <mergeCell ref="A4:E4"/>
    <mergeCell ref="A5:E5"/>
    <mergeCell ref="A10:B10"/>
    <mergeCell ref="C37:D37"/>
    <mergeCell ref="A15:E15"/>
    <mergeCell ref="B17:D17"/>
    <mergeCell ref="B18:D18"/>
    <mergeCell ref="A19:D19"/>
    <mergeCell ref="A21:E21"/>
    <mergeCell ref="A25:B25"/>
    <mergeCell ref="A28:E28"/>
    <mergeCell ref="B30:D30"/>
    <mergeCell ref="B32:D32"/>
    <mergeCell ref="A33:D33"/>
    <mergeCell ref="A35:E35"/>
    <mergeCell ref="A61:D61"/>
    <mergeCell ref="C38:D38"/>
    <mergeCell ref="A39:B39"/>
    <mergeCell ref="C39:D39"/>
    <mergeCell ref="A41:E41"/>
    <mergeCell ref="B43:D43"/>
    <mergeCell ref="B44:D44"/>
    <mergeCell ref="A45:D45"/>
    <mergeCell ref="A56:E56"/>
    <mergeCell ref="A57:E57"/>
    <mergeCell ref="B59:D59"/>
    <mergeCell ref="B60:D60"/>
    <mergeCell ref="A49:E49"/>
    <mergeCell ref="B51:D51"/>
    <mergeCell ref="B52:D52"/>
    <mergeCell ref="A81:D81"/>
    <mergeCell ref="A64:E64"/>
    <mergeCell ref="B66:D66"/>
    <mergeCell ref="B67:D67"/>
    <mergeCell ref="A68:D68"/>
    <mergeCell ref="A69:E69"/>
    <mergeCell ref="B71:D71"/>
    <mergeCell ref="B73:D73"/>
    <mergeCell ref="A74:D74"/>
    <mergeCell ref="A77:E77"/>
    <mergeCell ref="B79:D79"/>
    <mergeCell ref="B80:D80"/>
    <mergeCell ref="B92:D92"/>
    <mergeCell ref="B93:D93"/>
    <mergeCell ref="A94:D94"/>
    <mergeCell ref="A83:E83"/>
    <mergeCell ref="B85:D85"/>
    <mergeCell ref="B86:D86"/>
    <mergeCell ref="A87:D87"/>
    <mergeCell ref="A89:E89"/>
    <mergeCell ref="B91:D91"/>
  </mergeCells>
  <pageMargins left="0.11811023622047245" right="0.19685039370078741" top="0.74803149606299213" bottom="0.55118110236220474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6"/>
  <sheetViews>
    <sheetView view="pageBreakPreview" topLeftCell="A275" zoomScale="80" zoomScaleSheetLayoutView="80" workbookViewId="0">
      <selection activeCell="J306" sqref="J306"/>
    </sheetView>
  </sheetViews>
  <sheetFormatPr defaultRowHeight="15" x14ac:dyDescent="0.25"/>
  <cols>
    <col min="1" max="1" width="5.140625" style="72" customWidth="1"/>
    <col min="2" max="2" width="39.28515625" style="72" customWidth="1"/>
    <col min="3" max="3" width="12.42578125" style="72" customWidth="1"/>
    <col min="4" max="4" width="15" style="72" customWidth="1"/>
    <col min="5" max="5" width="19.5703125" style="72" customWidth="1"/>
    <col min="6" max="6" width="16.42578125" style="72" customWidth="1"/>
    <col min="7" max="7" width="16.7109375" style="72" customWidth="1"/>
    <col min="8" max="8" width="14.42578125" style="72" customWidth="1"/>
    <col min="9" max="9" width="20.7109375" style="72" customWidth="1"/>
    <col min="10" max="10" width="23.7109375" style="72" customWidth="1"/>
    <col min="11" max="11" width="12" bestFit="1" customWidth="1"/>
    <col min="12" max="12" width="13.5703125" bestFit="1" customWidth="1"/>
  </cols>
  <sheetData>
    <row r="1" spans="1:10" x14ac:dyDescent="0.25">
      <c r="A1" s="395" t="s">
        <v>338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9" customHeight="1" x14ac:dyDescent="0.25"/>
    <row r="3" spans="1:10" x14ac:dyDescent="0.25">
      <c r="A3" s="341" t="s">
        <v>339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ht="10.5" customHeight="1" x14ac:dyDescent="0.25"/>
    <row r="5" spans="1:10" x14ac:dyDescent="0.25">
      <c r="A5" s="74" t="s">
        <v>340</v>
      </c>
      <c r="B5" s="74"/>
      <c r="C5" s="396" t="s">
        <v>140</v>
      </c>
      <c r="D5" s="396"/>
      <c r="E5" s="396"/>
      <c r="F5" s="396"/>
      <c r="G5" s="396"/>
      <c r="H5" s="396"/>
      <c r="I5" s="396"/>
      <c r="J5" s="396"/>
    </row>
    <row r="6" spans="1:10" ht="8.25" customHeight="1" x14ac:dyDescent="0.25">
      <c r="A6" s="74"/>
      <c r="B6" s="74"/>
      <c r="C6" s="75"/>
      <c r="D6" s="75"/>
      <c r="E6" s="76"/>
      <c r="F6" s="76"/>
      <c r="G6" s="76"/>
      <c r="H6" s="76"/>
      <c r="I6" s="76"/>
      <c r="J6" s="76"/>
    </row>
    <row r="7" spans="1:10" ht="18" customHeight="1" x14ac:dyDescent="0.25">
      <c r="A7" s="77" t="s">
        <v>341</v>
      </c>
      <c r="B7" s="77"/>
      <c r="C7" s="77"/>
      <c r="D7" s="364" t="s">
        <v>342</v>
      </c>
      <c r="E7" s="364"/>
      <c r="F7" s="364"/>
      <c r="G7" s="364"/>
      <c r="H7" s="364"/>
      <c r="I7" s="364"/>
      <c r="J7" s="364"/>
    </row>
    <row r="8" spans="1:10" ht="7.5" customHeight="1" x14ac:dyDescent="0.25"/>
    <row r="9" spans="1:10" x14ac:dyDescent="0.25">
      <c r="A9" s="341" t="s">
        <v>343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0" ht="5.25" customHeight="1" x14ac:dyDescent="0.25"/>
    <row r="11" spans="1:10" x14ac:dyDescent="0.25">
      <c r="A11" s="387" t="s">
        <v>344</v>
      </c>
      <c r="B11" s="387" t="s">
        <v>345</v>
      </c>
      <c r="C11" s="387" t="s">
        <v>346</v>
      </c>
      <c r="D11" s="393" t="s">
        <v>347</v>
      </c>
      <c r="E11" s="394"/>
      <c r="F11" s="394"/>
      <c r="G11" s="394"/>
      <c r="H11" s="387" t="s">
        <v>348</v>
      </c>
      <c r="I11" s="387" t="s">
        <v>349</v>
      </c>
      <c r="J11" s="390" t="s">
        <v>350</v>
      </c>
    </row>
    <row r="12" spans="1:10" x14ac:dyDescent="0.25">
      <c r="A12" s="388"/>
      <c r="B12" s="388"/>
      <c r="C12" s="388"/>
      <c r="D12" s="387" t="s">
        <v>337</v>
      </c>
      <c r="E12" s="393" t="s">
        <v>83</v>
      </c>
      <c r="F12" s="394"/>
      <c r="G12" s="394"/>
      <c r="H12" s="388"/>
      <c r="I12" s="388"/>
      <c r="J12" s="391"/>
    </row>
    <row r="13" spans="1:10" ht="45" x14ac:dyDescent="0.25">
      <c r="A13" s="389"/>
      <c r="B13" s="389"/>
      <c r="C13" s="389"/>
      <c r="D13" s="389"/>
      <c r="E13" s="78" t="s">
        <v>351</v>
      </c>
      <c r="F13" s="78" t="s">
        <v>352</v>
      </c>
      <c r="G13" s="78" t="s">
        <v>353</v>
      </c>
      <c r="H13" s="389"/>
      <c r="I13" s="389"/>
      <c r="J13" s="392"/>
    </row>
    <row r="14" spans="1:10" x14ac:dyDescent="0.25">
      <c r="A14" s="79">
        <v>1</v>
      </c>
      <c r="B14" s="79">
        <v>2</v>
      </c>
      <c r="C14" s="79">
        <v>3</v>
      </c>
      <c r="D14" s="79">
        <v>4</v>
      </c>
      <c r="E14" s="79">
        <v>5</v>
      </c>
      <c r="F14" s="79">
        <v>6</v>
      </c>
      <c r="G14" s="79">
        <v>7</v>
      </c>
      <c r="H14" s="79">
        <v>8</v>
      </c>
      <c r="I14" s="79">
        <v>9</v>
      </c>
      <c r="J14" s="79">
        <v>10</v>
      </c>
    </row>
    <row r="15" spans="1:10" x14ac:dyDescent="0.25">
      <c r="A15" s="80">
        <v>1</v>
      </c>
      <c r="B15" s="81" t="s">
        <v>354</v>
      </c>
      <c r="C15" s="80">
        <v>72.989999999999995</v>
      </c>
      <c r="D15" s="82">
        <f>E15+F15+G15-0.00001</f>
        <v>33774.401519999999</v>
      </c>
      <c r="E15" s="82">
        <f>19839.95+1489.541+462.18675</f>
        <v>21791.677750000003</v>
      </c>
      <c r="F15" s="92">
        <v>5117.2549799999997</v>
      </c>
      <c r="G15" s="82">
        <f>132+6733.4688</f>
        <v>6865.4687999999996</v>
      </c>
      <c r="H15" s="83"/>
      <c r="I15" s="83"/>
      <c r="J15" s="84">
        <f>(C15*D15)*(1+H15/100)*12</f>
        <v>29582322.803337596</v>
      </c>
    </row>
    <row r="16" spans="1:10" x14ac:dyDescent="0.25">
      <c r="A16" s="351" t="s">
        <v>355</v>
      </c>
      <c r="B16" s="352"/>
      <c r="C16" s="79" t="s">
        <v>46</v>
      </c>
      <c r="D16" s="86"/>
      <c r="E16" s="87" t="s">
        <v>46</v>
      </c>
      <c r="F16" s="87" t="s">
        <v>46</v>
      </c>
      <c r="G16" s="87" t="s">
        <v>46</v>
      </c>
      <c r="H16" s="87" t="s">
        <v>46</v>
      </c>
      <c r="I16" s="87" t="s">
        <v>46</v>
      </c>
      <c r="J16" s="88">
        <f>J15</f>
        <v>29582322.803337596</v>
      </c>
    </row>
    <row r="17" spans="1:10" ht="24.75" customHeight="1" x14ac:dyDescent="0.25">
      <c r="A17" s="80">
        <v>1</v>
      </c>
      <c r="B17" s="81" t="s">
        <v>356</v>
      </c>
      <c r="C17" s="80">
        <v>3</v>
      </c>
      <c r="D17" s="83">
        <f>E17+F17+G17</f>
        <v>11500</v>
      </c>
      <c r="E17" s="83"/>
      <c r="F17" s="83"/>
      <c r="G17" s="83">
        <v>11500</v>
      </c>
      <c r="H17" s="83"/>
      <c r="I17" s="83"/>
      <c r="J17" s="84">
        <v>34500</v>
      </c>
    </row>
    <row r="18" spans="1:10" x14ac:dyDescent="0.25">
      <c r="A18" s="351" t="s">
        <v>355</v>
      </c>
      <c r="B18" s="352"/>
      <c r="C18" s="79" t="s">
        <v>46</v>
      </c>
      <c r="D18" s="86"/>
      <c r="E18" s="87" t="s">
        <v>46</v>
      </c>
      <c r="F18" s="87" t="s">
        <v>46</v>
      </c>
      <c r="G18" s="87" t="s">
        <v>46</v>
      </c>
      <c r="H18" s="87" t="s">
        <v>46</v>
      </c>
      <c r="I18" s="87" t="s">
        <v>46</v>
      </c>
      <c r="J18" s="88">
        <f>J17</f>
        <v>34500</v>
      </c>
    </row>
    <row r="19" spans="1:10" x14ac:dyDescent="0.25">
      <c r="A19" s="89">
        <v>1</v>
      </c>
      <c r="B19" s="90" t="s">
        <v>357</v>
      </c>
      <c r="C19" s="89">
        <v>8.16</v>
      </c>
      <c r="D19" s="92">
        <f>E19+F19+G19</f>
        <v>63893.074800000002</v>
      </c>
      <c r="E19" s="92">
        <f>43958.852+1349.7828</f>
        <v>45308.6348</v>
      </c>
      <c r="F19" s="83">
        <v>0</v>
      </c>
      <c r="G19" s="92">
        <v>18584.439999999999</v>
      </c>
      <c r="H19" s="83">
        <v>0</v>
      </c>
      <c r="I19" s="83">
        <v>0</v>
      </c>
      <c r="J19" s="84">
        <f t="shared" ref="J19:J21" si="0">(C19*D19)*(1+H19/100)*12</f>
        <v>6256409.884416</v>
      </c>
    </row>
    <row r="20" spans="1:10" x14ac:dyDescent="0.25">
      <c r="A20" s="89">
        <v>2</v>
      </c>
      <c r="B20" s="90" t="s">
        <v>358</v>
      </c>
      <c r="C20" s="89">
        <v>6.33</v>
      </c>
      <c r="D20" s="92">
        <f>E20+F20+G20</f>
        <v>20906.974399999999</v>
      </c>
      <c r="E20" s="92">
        <v>14985.500099999999</v>
      </c>
      <c r="F20" s="83">
        <v>0</v>
      </c>
      <c r="G20" s="92">
        <v>5921.4742999999999</v>
      </c>
      <c r="H20" s="83">
        <v>0</v>
      </c>
      <c r="I20" s="83">
        <v>0</v>
      </c>
      <c r="J20" s="84">
        <f t="shared" si="0"/>
        <v>1588093.7754239999</v>
      </c>
    </row>
    <row r="21" spans="1:10" ht="25.5" x14ac:dyDescent="0.25">
      <c r="A21" s="89">
        <v>3</v>
      </c>
      <c r="B21" s="90" t="s">
        <v>359</v>
      </c>
      <c r="C21" s="89">
        <v>3</v>
      </c>
      <c r="D21" s="83">
        <f>E21+F21+G21</f>
        <v>14262.3</v>
      </c>
      <c r="E21" s="91">
        <v>9957.15</v>
      </c>
      <c r="F21" s="83">
        <v>0</v>
      </c>
      <c r="G21" s="92">
        <v>4305.1499999999996</v>
      </c>
      <c r="H21" s="83">
        <v>0</v>
      </c>
      <c r="I21" s="83">
        <v>0</v>
      </c>
      <c r="J21" s="84">
        <f t="shared" si="0"/>
        <v>513442.79999999993</v>
      </c>
    </row>
    <row r="22" spans="1:10" x14ac:dyDescent="0.25">
      <c r="A22" s="351" t="s">
        <v>355</v>
      </c>
      <c r="B22" s="352"/>
      <c r="C22" s="79" t="s">
        <v>46</v>
      </c>
      <c r="D22" s="86"/>
      <c r="E22" s="87" t="s">
        <v>46</v>
      </c>
      <c r="F22" s="87" t="s">
        <v>46</v>
      </c>
      <c r="G22" s="87" t="s">
        <v>46</v>
      </c>
      <c r="H22" s="87" t="s">
        <v>46</v>
      </c>
      <c r="I22" s="87" t="s">
        <v>46</v>
      </c>
      <c r="J22" s="93">
        <f>SUM(J19:J21)</f>
        <v>8357946.4598399997</v>
      </c>
    </row>
    <row r="23" spans="1:10" ht="35.25" customHeight="1" x14ac:dyDescent="0.25">
      <c r="A23" s="80">
        <v>1</v>
      </c>
      <c r="B23" s="81" t="s">
        <v>360</v>
      </c>
      <c r="C23" s="80">
        <v>27</v>
      </c>
      <c r="D23" s="82">
        <f>E23+F23+G23</f>
        <v>4913.0342500000006</v>
      </c>
      <c r="E23" s="92"/>
      <c r="F23" s="82">
        <f>4827.88093+85.15332</f>
        <v>4913.0342500000006</v>
      </c>
      <c r="G23" s="83"/>
      <c r="H23" s="83"/>
      <c r="I23" s="83"/>
      <c r="J23" s="84">
        <f>C23*D23*9</f>
        <v>1193867.3227500001</v>
      </c>
    </row>
    <row r="24" spans="1:10" x14ac:dyDescent="0.25">
      <c r="A24" s="351" t="s">
        <v>355</v>
      </c>
      <c r="B24" s="352"/>
      <c r="C24" s="79" t="s">
        <v>46</v>
      </c>
      <c r="D24" s="86"/>
      <c r="E24" s="87" t="s">
        <v>46</v>
      </c>
      <c r="F24" s="87" t="s">
        <v>46</v>
      </c>
      <c r="G24" s="87" t="s">
        <v>46</v>
      </c>
      <c r="H24" s="87" t="s">
        <v>46</v>
      </c>
      <c r="I24" s="87" t="s">
        <v>46</v>
      </c>
      <c r="J24" s="93">
        <f>J23</f>
        <v>1193867.3227500001</v>
      </c>
    </row>
    <row r="25" spans="1:10" ht="25.5" x14ac:dyDescent="0.25">
      <c r="A25" s="89">
        <v>1</v>
      </c>
      <c r="B25" s="81" t="s">
        <v>361</v>
      </c>
      <c r="C25" s="89"/>
      <c r="D25" s="83"/>
      <c r="E25" s="83"/>
      <c r="F25" s="83"/>
      <c r="G25" s="83"/>
      <c r="H25" s="83"/>
      <c r="I25" s="83"/>
      <c r="J25" s="84">
        <f>200000+25000+8612.93</f>
        <v>233612.93</v>
      </c>
    </row>
    <row r="26" spans="1:10" ht="25.5" x14ac:dyDescent="0.25">
      <c r="A26" s="89">
        <v>2</v>
      </c>
      <c r="B26" s="81" t="s">
        <v>362</v>
      </c>
      <c r="C26" s="89"/>
      <c r="D26" s="83"/>
      <c r="E26" s="83"/>
      <c r="F26" s="83"/>
      <c r="G26" s="83"/>
      <c r="H26" s="83"/>
      <c r="I26" s="83"/>
      <c r="J26" s="84">
        <f>50000+25000-7806.93</f>
        <v>67193.070000000007</v>
      </c>
    </row>
    <row r="27" spans="1:10" x14ac:dyDescent="0.25">
      <c r="A27" s="351" t="s">
        <v>355</v>
      </c>
      <c r="B27" s="352"/>
      <c r="C27" s="79" t="s">
        <v>46</v>
      </c>
      <c r="D27" s="86"/>
      <c r="E27" s="87" t="s">
        <v>46</v>
      </c>
      <c r="F27" s="87" t="s">
        <v>46</v>
      </c>
      <c r="G27" s="87" t="s">
        <v>46</v>
      </c>
      <c r="H27" s="87" t="s">
        <v>46</v>
      </c>
      <c r="I27" s="87" t="s">
        <v>46</v>
      </c>
      <c r="J27" s="93">
        <f>J25+J26</f>
        <v>300806</v>
      </c>
    </row>
    <row r="28" spans="1:10" ht="27" hidden="1" customHeight="1" x14ac:dyDescent="0.25">
      <c r="A28" s="341" t="s">
        <v>363</v>
      </c>
      <c r="B28" s="341"/>
      <c r="C28" s="341"/>
      <c r="D28" s="341"/>
      <c r="E28" s="341"/>
      <c r="F28" s="341"/>
      <c r="G28" s="341"/>
      <c r="H28" s="341"/>
      <c r="I28" s="341"/>
      <c r="J28" s="341"/>
    </row>
    <row r="29" spans="1:10" hidden="1" x14ac:dyDescent="0.25"/>
    <row r="30" spans="1:10" ht="51" hidden="1" x14ac:dyDescent="0.25">
      <c r="A30" s="94" t="s">
        <v>344</v>
      </c>
      <c r="B30" s="342" t="s">
        <v>364</v>
      </c>
      <c r="C30" s="343"/>
      <c r="D30" s="343"/>
      <c r="E30" s="343"/>
      <c r="F30" s="344"/>
      <c r="G30" s="94" t="s">
        <v>365</v>
      </c>
      <c r="H30" s="94" t="s">
        <v>366</v>
      </c>
      <c r="I30" s="94" t="s">
        <v>367</v>
      </c>
      <c r="J30" s="94" t="s">
        <v>368</v>
      </c>
    </row>
    <row r="31" spans="1:10" hidden="1" x14ac:dyDescent="0.25">
      <c r="A31" s="80">
        <v>1</v>
      </c>
      <c r="B31" s="345">
        <v>2</v>
      </c>
      <c r="C31" s="346"/>
      <c r="D31" s="346"/>
      <c r="E31" s="346"/>
      <c r="F31" s="347"/>
      <c r="G31" s="80">
        <v>3</v>
      </c>
      <c r="H31" s="80">
        <v>4</v>
      </c>
      <c r="I31" s="80">
        <v>5</v>
      </c>
      <c r="J31" s="80">
        <v>6</v>
      </c>
    </row>
    <row r="32" spans="1:10" hidden="1" x14ac:dyDescent="0.25">
      <c r="A32" s="96"/>
      <c r="B32" s="354"/>
      <c r="C32" s="355"/>
      <c r="D32" s="355"/>
      <c r="E32" s="355"/>
      <c r="F32" s="356"/>
      <c r="G32" s="97"/>
      <c r="H32" s="97"/>
      <c r="I32" s="97"/>
      <c r="J32" s="97"/>
    </row>
    <row r="33" spans="1:10" hidden="1" x14ac:dyDescent="0.25">
      <c r="A33" s="98"/>
      <c r="B33" s="361" t="s">
        <v>355</v>
      </c>
      <c r="C33" s="362"/>
      <c r="D33" s="362"/>
      <c r="E33" s="362"/>
      <c r="F33" s="363"/>
      <c r="G33" s="80" t="s">
        <v>46</v>
      </c>
      <c r="H33" s="80" t="s">
        <v>46</v>
      </c>
      <c r="I33" s="80" t="s">
        <v>46</v>
      </c>
      <c r="J33" s="97"/>
    </row>
    <row r="34" spans="1:10" hidden="1" x14ac:dyDescent="0.25"/>
    <row r="35" spans="1:10" hidden="1" x14ac:dyDescent="0.25">
      <c r="A35" s="341" t="s">
        <v>369</v>
      </c>
      <c r="B35" s="341"/>
      <c r="C35" s="341"/>
      <c r="D35" s="341"/>
      <c r="E35" s="341"/>
      <c r="F35" s="341"/>
      <c r="G35" s="341"/>
      <c r="H35" s="341"/>
      <c r="I35" s="341"/>
      <c r="J35" s="341"/>
    </row>
    <row r="36" spans="1:10" hidden="1" x14ac:dyDescent="0.25"/>
    <row r="37" spans="1:10" ht="51" hidden="1" x14ac:dyDescent="0.25">
      <c r="A37" s="94" t="s">
        <v>344</v>
      </c>
      <c r="B37" s="326" t="s">
        <v>364</v>
      </c>
      <c r="C37" s="326"/>
      <c r="D37" s="326"/>
      <c r="E37" s="326"/>
      <c r="F37" s="326"/>
      <c r="G37" s="94" t="s">
        <v>370</v>
      </c>
      <c r="H37" s="94" t="s">
        <v>371</v>
      </c>
      <c r="I37" s="94" t="s">
        <v>372</v>
      </c>
      <c r="J37" s="94" t="s">
        <v>368</v>
      </c>
    </row>
    <row r="38" spans="1:10" hidden="1" x14ac:dyDescent="0.25">
      <c r="A38" s="80">
        <v>1</v>
      </c>
      <c r="B38" s="345">
        <v>2</v>
      </c>
      <c r="C38" s="346"/>
      <c r="D38" s="346"/>
      <c r="E38" s="346"/>
      <c r="F38" s="347"/>
      <c r="G38" s="80">
        <v>3</v>
      </c>
      <c r="H38" s="80">
        <v>4</v>
      </c>
      <c r="I38" s="80">
        <v>5</v>
      </c>
      <c r="J38" s="80">
        <v>6</v>
      </c>
    </row>
    <row r="39" spans="1:10" hidden="1" x14ac:dyDescent="0.25">
      <c r="A39" s="96"/>
      <c r="B39" s="337"/>
      <c r="C39" s="338"/>
      <c r="D39" s="338"/>
      <c r="E39" s="338"/>
      <c r="F39" s="339"/>
      <c r="G39" s="100"/>
      <c r="H39" s="100"/>
      <c r="I39" s="100"/>
      <c r="J39" s="100"/>
    </row>
    <row r="40" spans="1:10" hidden="1" x14ac:dyDescent="0.25">
      <c r="A40" s="98"/>
      <c r="B40" s="361" t="s">
        <v>355</v>
      </c>
      <c r="C40" s="362"/>
      <c r="D40" s="362"/>
      <c r="E40" s="362"/>
      <c r="F40" s="363"/>
      <c r="G40" s="80" t="s">
        <v>46</v>
      </c>
      <c r="H40" s="80" t="s">
        <v>46</v>
      </c>
      <c r="I40" s="80" t="s">
        <v>46</v>
      </c>
      <c r="J40" s="97"/>
    </row>
    <row r="41" spans="1:10" ht="22.5" customHeight="1" x14ac:dyDescent="0.25">
      <c r="A41" s="107"/>
      <c r="B41" s="108"/>
      <c r="C41" s="108"/>
      <c r="D41" s="108"/>
      <c r="E41" s="108"/>
      <c r="F41" s="108"/>
      <c r="G41" s="108"/>
      <c r="H41" s="109"/>
      <c r="I41" s="110" t="s">
        <v>595</v>
      </c>
      <c r="J41" s="111">
        <f>J16+J18+J22+J24+J27-0.01</f>
        <v>39469442.5759276</v>
      </c>
    </row>
    <row r="42" spans="1:10" ht="7.5" customHeight="1" x14ac:dyDescent="0.25"/>
    <row r="43" spans="1:10" ht="29.25" customHeight="1" x14ac:dyDescent="0.25">
      <c r="A43" s="383" t="s">
        <v>373</v>
      </c>
      <c r="B43" s="383"/>
      <c r="C43" s="383"/>
      <c r="D43" s="383"/>
      <c r="E43" s="383"/>
      <c r="F43" s="383"/>
      <c r="G43" s="383"/>
      <c r="H43" s="383"/>
      <c r="I43" s="383"/>
      <c r="J43" s="383"/>
    </row>
    <row r="44" spans="1:10" ht="7.5" customHeight="1" x14ac:dyDescent="0.25"/>
    <row r="45" spans="1:10" ht="38.25" x14ac:dyDescent="0.25">
      <c r="A45" s="94" t="s">
        <v>344</v>
      </c>
      <c r="B45" s="326" t="s">
        <v>374</v>
      </c>
      <c r="C45" s="326"/>
      <c r="D45" s="326"/>
      <c r="E45" s="326"/>
      <c r="F45" s="326"/>
      <c r="G45" s="326"/>
      <c r="H45" s="326"/>
      <c r="I45" s="94" t="s">
        <v>375</v>
      </c>
      <c r="J45" s="94" t="s">
        <v>376</v>
      </c>
    </row>
    <row r="46" spans="1:10" x14ac:dyDescent="0.25">
      <c r="A46" s="80">
        <v>1</v>
      </c>
      <c r="B46" s="384">
        <v>2</v>
      </c>
      <c r="C46" s="385"/>
      <c r="D46" s="385"/>
      <c r="E46" s="385"/>
      <c r="F46" s="385"/>
      <c r="G46" s="385"/>
      <c r="H46" s="386"/>
      <c r="I46" s="80">
        <v>3</v>
      </c>
      <c r="J46" s="80">
        <v>4</v>
      </c>
    </row>
    <row r="47" spans="1:10" x14ac:dyDescent="0.25">
      <c r="A47" s="101" t="s">
        <v>34</v>
      </c>
      <c r="B47" s="348" t="s">
        <v>377</v>
      </c>
      <c r="C47" s="349"/>
      <c r="D47" s="349"/>
      <c r="E47" s="349"/>
      <c r="F47" s="349"/>
      <c r="G47" s="349"/>
      <c r="H47" s="350"/>
      <c r="I47" s="89" t="s">
        <v>46</v>
      </c>
      <c r="J47" s="102">
        <f>SUM(J48:J51)</f>
        <v>5821890.0167342713</v>
      </c>
    </row>
    <row r="48" spans="1:10" x14ac:dyDescent="0.25">
      <c r="A48" s="370" t="s">
        <v>252</v>
      </c>
      <c r="B48" s="372" t="s">
        <v>83</v>
      </c>
      <c r="C48" s="373"/>
      <c r="D48" s="373"/>
      <c r="E48" s="373"/>
      <c r="F48" s="373"/>
      <c r="G48" s="373"/>
      <c r="H48" s="374"/>
      <c r="I48" s="375">
        <f>J16</f>
        <v>29582322.803337596</v>
      </c>
      <c r="J48" s="377">
        <f>J16*22%-686221</f>
        <v>5821890.0167342713</v>
      </c>
    </row>
    <row r="49" spans="1:10" ht="10.5" customHeight="1" x14ac:dyDescent="0.25">
      <c r="A49" s="371"/>
      <c r="B49" s="379" t="s">
        <v>378</v>
      </c>
      <c r="C49" s="380"/>
      <c r="D49" s="380"/>
      <c r="E49" s="380"/>
      <c r="F49" s="380"/>
      <c r="G49" s="380"/>
      <c r="H49" s="381"/>
      <c r="I49" s="376"/>
      <c r="J49" s="378"/>
    </row>
    <row r="50" spans="1:10" x14ac:dyDescent="0.25">
      <c r="A50" s="101" t="s">
        <v>251</v>
      </c>
      <c r="B50" s="348" t="s">
        <v>379</v>
      </c>
      <c r="C50" s="349"/>
      <c r="D50" s="349"/>
      <c r="E50" s="349"/>
      <c r="F50" s="349"/>
      <c r="G50" s="349"/>
      <c r="H50" s="350"/>
      <c r="I50" s="83"/>
      <c r="J50" s="103"/>
    </row>
    <row r="51" spans="1:10" x14ac:dyDescent="0.25">
      <c r="A51" s="101" t="s">
        <v>380</v>
      </c>
      <c r="B51" s="348" t="s">
        <v>381</v>
      </c>
      <c r="C51" s="349"/>
      <c r="D51" s="349"/>
      <c r="E51" s="349"/>
      <c r="F51" s="349"/>
      <c r="G51" s="349"/>
      <c r="H51" s="350"/>
      <c r="I51" s="83"/>
      <c r="J51" s="103"/>
    </row>
    <row r="52" spans="1:10" x14ac:dyDescent="0.25">
      <c r="A52" s="101" t="s">
        <v>35</v>
      </c>
      <c r="B52" s="348" t="s">
        <v>382</v>
      </c>
      <c r="C52" s="349"/>
      <c r="D52" s="349"/>
      <c r="E52" s="349"/>
      <c r="F52" s="349"/>
      <c r="G52" s="349"/>
      <c r="H52" s="350"/>
      <c r="I52" s="89" t="s">
        <v>46</v>
      </c>
      <c r="J52" s="102">
        <f>J53+J56</f>
        <v>917052.00690346537</v>
      </c>
    </row>
    <row r="53" spans="1:10" x14ac:dyDescent="0.25">
      <c r="A53" s="370" t="s">
        <v>278</v>
      </c>
      <c r="B53" s="372" t="s">
        <v>83</v>
      </c>
      <c r="C53" s="373"/>
      <c r="D53" s="373"/>
      <c r="E53" s="373"/>
      <c r="F53" s="373"/>
      <c r="G53" s="373"/>
      <c r="H53" s="374"/>
      <c r="I53" s="375">
        <f>J16</f>
        <v>29582322.803337596</v>
      </c>
      <c r="J53" s="377">
        <f>J16*2.9%</f>
        <v>857887.36129679019</v>
      </c>
    </row>
    <row r="54" spans="1:10" x14ac:dyDescent="0.25">
      <c r="A54" s="371"/>
      <c r="B54" s="379" t="s">
        <v>383</v>
      </c>
      <c r="C54" s="380"/>
      <c r="D54" s="380"/>
      <c r="E54" s="380"/>
      <c r="F54" s="380"/>
      <c r="G54" s="380"/>
      <c r="H54" s="381"/>
      <c r="I54" s="376"/>
      <c r="J54" s="378"/>
    </row>
    <row r="55" spans="1:10" x14ac:dyDescent="0.25">
      <c r="A55" s="101" t="s">
        <v>384</v>
      </c>
      <c r="B55" s="348" t="s">
        <v>385</v>
      </c>
      <c r="C55" s="349"/>
      <c r="D55" s="349"/>
      <c r="E55" s="349"/>
      <c r="F55" s="349"/>
      <c r="G55" s="349"/>
      <c r="H55" s="350"/>
      <c r="I55" s="83"/>
      <c r="J55" s="103"/>
    </row>
    <row r="56" spans="1:10" x14ac:dyDescent="0.25">
      <c r="A56" s="101" t="s">
        <v>386</v>
      </c>
      <c r="B56" s="348" t="s">
        <v>387</v>
      </c>
      <c r="C56" s="349"/>
      <c r="D56" s="349"/>
      <c r="E56" s="349"/>
      <c r="F56" s="349"/>
      <c r="G56" s="349"/>
      <c r="H56" s="350"/>
      <c r="I56" s="83">
        <f>J16</f>
        <v>29582322.803337596</v>
      </c>
      <c r="J56" s="103">
        <f>J16*0.2%</f>
        <v>59164.645606675193</v>
      </c>
    </row>
    <row r="57" spans="1:10" x14ac:dyDescent="0.25">
      <c r="A57" s="101" t="s">
        <v>388</v>
      </c>
      <c r="B57" s="348" t="s">
        <v>389</v>
      </c>
      <c r="C57" s="349"/>
      <c r="D57" s="349"/>
      <c r="E57" s="349"/>
      <c r="F57" s="349"/>
      <c r="G57" s="349"/>
      <c r="H57" s="350"/>
      <c r="I57" s="83"/>
      <c r="J57" s="103"/>
    </row>
    <row r="58" spans="1:10" x14ac:dyDescent="0.25">
      <c r="A58" s="101" t="s">
        <v>390</v>
      </c>
      <c r="B58" s="348" t="s">
        <v>389</v>
      </c>
      <c r="C58" s="349"/>
      <c r="D58" s="349"/>
      <c r="E58" s="349"/>
      <c r="F58" s="349"/>
      <c r="G58" s="349"/>
      <c r="H58" s="350"/>
      <c r="I58" s="83"/>
      <c r="J58" s="103"/>
    </row>
    <row r="59" spans="1:10" x14ac:dyDescent="0.25">
      <c r="A59" s="101" t="s">
        <v>36</v>
      </c>
      <c r="B59" s="348" t="s">
        <v>391</v>
      </c>
      <c r="C59" s="349"/>
      <c r="D59" s="349"/>
      <c r="E59" s="349"/>
      <c r="F59" s="349"/>
      <c r="G59" s="349"/>
      <c r="H59" s="350"/>
      <c r="I59" s="83">
        <f>J16</f>
        <v>29582322.803337596</v>
      </c>
      <c r="J59" s="103">
        <f>J16*5.1%</f>
        <v>1508698.4629702172</v>
      </c>
    </row>
    <row r="60" spans="1:10" x14ac:dyDescent="0.25">
      <c r="A60" s="101"/>
      <c r="B60" s="331" t="s">
        <v>314</v>
      </c>
      <c r="C60" s="332"/>
      <c r="D60" s="332"/>
      <c r="E60" s="332"/>
      <c r="F60" s="332"/>
      <c r="G60" s="332"/>
      <c r="H60" s="333"/>
      <c r="I60" s="89" t="s">
        <v>46</v>
      </c>
      <c r="J60" s="93">
        <f>J47+J52+J59</f>
        <v>8247640.4866079539</v>
      </c>
    </row>
    <row r="61" spans="1:10" x14ac:dyDescent="0.25">
      <c r="A61" s="101" t="s">
        <v>34</v>
      </c>
      <c r="B61" s="348" t="s">
        <v>377</v>
      </c>
      <c r="C61" s="349"/>
      <c r="D61" s="349"/>
      <c r="E61" s="349"/>
      <c r="F61" s="349"/>
      <c r="G61" s="349"/>
      <c r="H61" s="350"/>
      <c r="I61" s="89" t="s">
        <v>46</v>
      </c>
      <c r="J61" s="102">
        <f>SUM(J62:J65)</f>
        <v>7590</v>
      </c>
    </row>
    <row r="62" spans="1:10" x14ac:dyDescent="0.25">
      <c r="A62" s="370" t="s">
        <v>252</v>
      </c>
      <c r="B62" s="372" t="s">
        <v>83</v>
      </c>
      <c r="C62" s="373"/>
      <c r="D62" s="373"/>
      <c r="E62" s="373"/>
      <c r="F62" s="373"/>
      <c r="G62" s="373"/>
      <c r="H62" s="374"/>
      <c r="I62" s="375">
        <v>34500</v>
      </c>
      <c r="J62" s="377">
        <f>I62*22%</f>
        <v>7590</v>
      </c>
    </row>
    <row r="63" spans="1:10" ht="11.25" customHeight="1" x14ac:dyDescent="0.25">
      <c r="A63" s="371"/>
      <c r="B63" s="379" t="s">
        <v>378</v>
      </c>
      <c r="C63" s="380"/>
      <c r="D63" s="380"/>
      <c r="E63" s="380"/>
      <c r="F63" s="380"/>
      <c r="G63" s="380"/>
      <c r="H63" s="381"/>
      <c r="I63" s="376"/>
      <c r="J63" s="378"/>
    </row>
    <row r="64" spans="1:10" x14ac:dyDescent="0.25">
      <c r="A64" s="101" t="s">
        <v>251</v>
      </c>
      <c r="B64" s="348" t="s">
        <v>379</v>
      </c>
      <c r="C64" s="349"/>
      <c r="D64" s="349"/>
      <c r="E64" s="349"/>
      <c r="F64" s="349"/>
      <c r="G64" s="349"/>
      <c r="H64" s="350"/>
      <c r="I64" s="83"/>
      <c r="J64" s="103"/>
    </row>
    <row r="65" spans="1:10" x14ac:dyDescent="0.25">
      <c r="A65" s="101" t="s">
        <v>380</v>
      </c>
      <c r="B65" s="348" t="s">
        <v>381</v>
      </c>
      <c r="C65" s="349"/>
      <c r="D65" s="349"/>
      <c r="E65" s="349"/>
      <c r="F65" s="349"/>
      <c r="G65" s="349"/>
      <c r="H65" s="350"/>
      <c r="I65" s="83"/>
      <c r="J65" s="103"/>
    </row>
    <row r="66" spans="1:10" x14ac:dyDescent="0.25">
      <c r="A66" s="101" t="s">
        <v>35</v>
      </c>
      <c r="B66" s="348" t="s">
        <v>382</v>
      </c>
      <c r="C66" s="349"/>
      <c r="D66" s="349"/>
      <c r="E66" s="349"/>
      <c r="F66" s="349"/>
      <c r="G66" s="349"/>
      <c r="H66" s="350"/>
      <c r="I66" s="89" t="s">
        <v>46</v>
      </c>
      <c r="J66" s="102">
        <f>J67+J70</f>
        <v>1069.5</v>
      </c>
    </row>
    <row r="67" spans="1:10" x14ac:dyDescent="0.25">
      <c r="A67" s="370" t="s">
        <v>278</v>
      </c>
      <c r="B67" s="372" t="s">
        <v>83</v>
      </c>
      <c r="C67" s="373"/>
      <c r="D67" s="373"/>
      <c r="E67" s="373"/>
      <c r="F67" s="373"/>
      <c r="G67" s="373"/>
      <c r="H67" s="374"/>
      <c r="I67" s="375">
        <v>34500</v>
      </c>
      <c r="J67" s="377">
        <f>I67*2.9%</f>
        <v>1000.4999999999999</v>
      </c>
    </row>
    <row r="68" spans="1:10" x14ac:dyDescent="0.25">
      <c r="A68" s="371"/>
      <c r="B68" s="379" t="s">
        <v>383</v>
      </c>
      <c r="C68" s="380"/>
      <c r="D68" s="380"/>
      <c r="E68" s="380"/>
      <c r="F68" s="380"/>
      <c r="G68" s="380"/>
      <c r="H68" s="381"/>
      <c r="I68" s="376"/>
      <c r="J68" s="378"/>
    </row>
    <row r="69" spans="1:10" x14ac:dyDescent="0.25">
      <c r="A69" s="101" t="s">
        <v>384</v>
      </c>
      <c r="B69" s="348" t="s">
        <v>385</v>
      </c>
      <c r="C69" s="349"/>
      <c r="D69" s="349"/>
      <c r="E69" s="349"/>
      <c r="F69" s="349"/>
      <c r="G69" s="349"/>
      <c r="H69" s="350"/>
      <c r="I69" s="83"/>
      <c r="J69" s="103"/>
    </row>
    <row r="70" spans="1:10" x14ac:dyDescent="0.25">
      <c r="A70" s="101" t="s">
        <v>386</v>
      </c>
      <c r="B70" s="348" t="s">
        <v>387</v>
      </c>
      <c r="C70" s="349"/>
      <c r="D70" s="349"/>
      <c r="E70" s="349"/>
      <c r="F70" s="349"/>
      <c r="G70" s="349"/>
      <c r="H70" s="350"/>
      <c r="I70" s="83">
        <v>34500</v>
      </c>
      <c r="J70" s="103">
        <f>I70*0.2%</f>
        <v>69</v>
      </c>
    </row>
    <row r="71" spans="1:10" x14ac:dyDescent="0.25">
      <c r="A71" s="101" t="s">
        <v>388</v>
      </c>
      <c r="B71" s="348" t="s">
        <v>389</v>
      </c>
      <c r="C71" s="349"/>
      <c r="D71" s="349"/>
      <c r="E71" s="349"/>
      <c r="F71" s="349"/>
      <c r="G71" s="349"/>
      <c r="H71" s="350"/>
      <c r="I71" s="83"/>
      <c r="J71" s="103"/>
    </row>
    <row r="72" spans="1:10" x14ac:dyDescent="0.25">
      <c r="A72" s="101" t="s">
        <v>390</v>
      </c>
      <c r="B72" s="348" t="s">
        <v>389</v>
      </c>
      <c r="C72" s="349"/>
      <c r="D72" s="349"/>
      <c r="E72" s="349"/>
      <c r="F72" s="349"/>
      <c r="G72" s="349"/>
      <c r="H72" s="350"/>
      <c r="I72" s="83"/>
      <c r="J72" s="103"/>
    </row>
    <row r="73" spans="1:10" x14ac:dyDescent="0.25">
      <c r="A73" s="101" t="s">
        <v>36</v>
      </c>
      <c r="B73" s="348" t="s">
        <v>391</v>
      </c>
      <c r="C73" s="349"/>
      <c r="D73" s="349"/>
      <c r="E73" s="349"/>
      <c r="F73" s="349"/>
      <c r="G73" s="349"/>
      <c r="H73" s="350"/>
      <c r="I73" s="83">
        <v>34500</v>
      </c>
      <c r="J73" s="103">
        <f>I73*5.1%</f>
        <v>1759.5</v>
      </c>
    </row>
    <row r="74" spans="1:10" x14ac:dyDescent="0.25">
      <c r="A74" s="101"/>
      <c r="B74" s="331" t="s">
        <v>314</v>
      </c>
      <c r="C74" s="332"/>
      <c r="D74" s="332"/>
      <c r="E74" s="332"/>
      <c r="F74" s="332"/>
      <c r="G74" s="332"/>
      <c r="H74" s="333"/>
      <c r="I74" s="89" t="s">
        <v>46</v>
      </c>
      <c r="J74" s="93">
        <f>J61+J66+J73</f>
        <v>10419</v>
      </c>
    </row>
    <row r="75" spans="1:10" x14ac:dyDescent="0.25">
      <c r="A75" s="101" t="s">
        <v>34</v>
      </c>
      <c r="B75" s="348" t="s">
        <v>392</v>
      </c>
      <c r="C75" s="349"/>
      <c r="D75" s="349"/>
      <c r="E75" s="349"/>
      <c r="F75" s="349"/>
      <c r="G75" s="349"/>
      <c r="H75" s="350"/>
      <c r="I75" s="89" t="s">
        <v>46</v>
      </c>
      <c r="J75" s="102">
        <f>J76</f>
        <v>1838748.2211648</v>
      </c>
    </row>
    <row r="76" spans="1:10" x14ac:dyDescent="0.25">
      <c r="A76" s="370" t="s">
        <v>252</v>
      </c>
      <c r="B76" s="372" t="s">
        <v>83</v>
      </c>
      <c r="C76" s="373"/>
      <c r="D76" s="373"/>
      <c r="E76" s="373"/>
      <c r="F76" s="373"/>
      <c r="G76" s="373"/>
      <c r="H76" s="374"/>
      <c r="I76" s="375">
        <f>J22</f>
        <v>8357946.4598399997</v>
      </c>
      <c r="J76" s="377">
        <f>J22*22%</f>
        <v>1838748.2211648</v>
      </c>
    </row>
    <row r="77" spans="1:10" ht="9" customHeight="1" x14ac:dyDescent="0.25">
      <c r="A77" s="371"/>
      <c r="B77" s="379" t="s">
        <v>378</v>
      </c>
      <c r="C77" s="380"/>
      <c r="D77" s="380"/>
      <c r="E77" s="380"/>
      <c r="F77" s="380"/>
      <c r="G77" s="380"/>
      <c r="H77" s="381"/>
      <c r="I77" s="376"/>
      <c r="J77" s="378"/>
    </row>
    <row r="78" spans="1:10" x14ac:dyDescent="0.25">
      <c r="A78" s="101" t="s">
        <v>251</v>
      </c>
      <c r="B78" s="348" t="s">
        <v>379</v>
      </c>
      <c r="C78" s="349"/>
      <c r="D78" s="349"/>
      <c r="E78" s="349"/>
      <c r="F78" s="349"/>
      <c r="G78" s="349"/>
      <c r="H78" s="350"/>
      <c r="I78" s="83"/>
      <c r="J78" s="103"/>
    </row>
    <row r="79" spans="1:10" x14ac:dyDescent="0.25">
      <c r="A79" s="101" t="s">
        <v>380</v>
      </c>
      <c r="B79" s="348" t="s">
        <v>381</v>
      </c>
      <c r="C79" s="349"/>
      <c r="D79" s="349"/>
      <c r="E79" s="349"/>
      <c r="F79" s="349"/>
      <c r="G79" s="349"/>
      <c r="H79" s="350"/>
      <c r="I79" s="83"/>
      <c r="J79" s="103"/>
    </row>
    <row r="80" spans="1:10" x14ac:dyDescent="0.25">
      <c r="A80" s="101" t="s">
        <v>35</v>
      </c>
      <c r="B80" s="348" t="s">
        <v>382</v>
      </c>
      <c r="C80" s="349"/>
      <c r="D80" s="349"/>
      <c r="E80" s="349"/>
      <c r="F80" s="349"/>
      <c r="G80" s="349"/>
      <c r="H80" s="350"/>
      <c r="I80" s="89" t="s">
        <v>46</v>
      </c>
      <c r="J80" s="102">
        <f>J81+J84</f>
        <v>94816.980255039976</v>
      </c>
    </row>
    <row r="81" spans="1:12" x14ac:dyDescent="0.25">
      <c r="A81" s="370" t="s">
        <v>278</v>
      </c>
      <c r="B81" s="372" t="s">
        <v>83</v>
      </c>
      <c r="C81" s="373"/>
      <c r="D81" s="373"/>
      <c r="E81" s="373"/>
      <c r="F81" s="373"/>
      <c r="G81" s="373"/>
      <c r="H81" s="374"/>
      <c r="I81" s="375">
        <f>J22</f>
        <v>8357946.4598399997</v>
      </c>
      <c r="J81" s="377">
        <f>J22*2.9%-164279.36</f>
        <v>78101.087335359975</v>
      </c>
      <c r="L81" s="138">
        <f>J60+J74+J88+J102</f>
        <v>10978427.888119634</v>
      </c>
    </row>
    <row r="82" spans="1:12" ht="14.25" customHeight="1" x14ac:dyDescent="0.25">
      <c r="A82" s="371"/>
      <c r="B82" s="379" t="s">
        <v>383</v>
      </c>
      <c r="C82" s="380"/>
      <c r="D82" s="380"/>
      <c r="E82" s="380"/>
      <c r="F82" s="380"/>
      <c r="G82" s="380"/>
      <c r="H82" s="381"/>
      <c r="I82" s="376"/>
      <c r="J82" s="378"/>
    </row>
    <row r="83" spans="1:12" x14ac:dyDescent="0.25">
      <c r="A83" s="101" t="s">
        <v>384</v>
      </c>
      <c r="B83" s="348" t="s">
        <v>385</v>
      </c>
      <c r="C83" s="349"/>
      <c r="D83" s="349"/>
      <c r="E83" s="349"/>
      <c r="F83" s="349"/>
      <c r="G83" s="349"/>
      <c r="H83" s="350"/>
      <c r="I83" s="83"/>
      <c r="J83" s="103"/>
    </row>
    <row r="84" spans="1:12" x14ac:dyDescent="0.25">
      <c r="A84" s="101" t="s">
        <v>386</v>
      </c>
      <c r="B84" s="348" t="s">
        <v>387</v>
      </c>
      <c r="C84" s="349"/>
      <c r="D84" s="349"/>
      <c r="E84" s="349"/>
      <c r="F84" s="349"/>
      <c r="G84" s="349"/>
      <c r="H84" s="350"/>
      <c r="I84" s="83">
        <f>J22</f>
        <v>8357946.4598399997</v>
      </c>
      <c r="J84" s="103">
        <f>J22*0.2%</f>
        <v>16715.892919679998</v>
      </c>
    </row>
    <row r="85" spans="1:12" x14ac:dyDescent="0.25">
      <c r="A85" s="101" t="s">
        <v>388</v>
      </c>
      <c r="B85" s="348" t="s">
        <v>389</v>
      </c>
      <c r="C85" s="349"/>
      <c r="D85" s="349"/>
      <c r="E85" s="349"/>
      <c r="F85" s="349"/>
      <c r="G85" s="349"/>
      <c r="H85" s="350"/>
      <c r="I85" s="83"/>
      <c r="J85" s="103"/>
    </row>
    <row r="86" spans="1:12" x14ac:dyDescent="0.25">
      <c r="A86" s="101" t="s">
        <v>390</v>
      </c>
      <c r="B86" s="348" t="s">
        <v>389</v>
      </c>
      <c r="C86" s="349"/>
      <c r="D86" s="349"/>
      <c r="E86" s="349"/>
      <c r="F86" s="349"/>
      <c r="G86" s="349"/>
      <c r="H86" s="350"/>
      <c r="I86" s="83"/>
      <c r="J86" s="103"/>
    </row>
    <row r="87" spans="1:12" x14ac:dyDescent="0.25">
      <c r="A87" s="101" t="s">
        <v>36</v>
      </c>
      <c r="B87" s="348" t="s">
        <v>391</v>
      </c>
      <c r="C87" s="349"/>
      <c r="D87" s="349"/>
      <c r="E87" s="349"/>
      <c r="F87" s="349"/>
      <c r="G87" s="349"/>
      <c r="H87" s="350"/>
      <c r="I87" s="83">
        <f>J22</f>
        <v>8357946.4598399997</v>
      </c>
      <c r="J87" s="103">
        <f>J22*5.1%</f>
        <v>426255.26945183997</v>
      </c>
    </row>
    <row r="88" spans="1:12" x14ac:dyDescent="0.25">
      <c r="A88" s="101"/>
      <c r="B88" s="331" t="s">
        <v>314</v>
      </c>
      <c r="C88" s="332"/>
      <c r="D88" s="332"/>
      <c r="E88" s="332"/>
      <c r="F88" s="332"/>
      <c r="G88" s="332"/>
      <c r="H88" s="333"/>
      <c r="I88" s="89" t="s">
        <v>46</v>
      </c>
      <c r="J88" s="93">
        <f>J75+J80+J87</f>
        <v>2359820.47087168</v>
      </c>
    </row>
    <row r="89" spans="1:12" x14ac:dyDescent="0.25">
      <c r="A89" s="101" t="s">
        <v>34</v>
      </c>
      <c r="B89" s="348" t="s">
        <v>392</v>
      </c>
      <c r="C89" s="349"/>
      <c r="D89" s="349"/>
      <c r="E89" s="349"/>
      <c r="F89" s="349"/>
      <c r="G89" s="349"/>
      <c r="H89" s="350"/>
      <c r="I89" s="89" t="s">
        <v>46</v>
      </c>
      <c r="J89" s="102">
        <f>J90</f>
        <v>262650.81040000002</v>
      </c>
    </row>
    <row r="90" spans="1:12" x14ac:dyDescent="0.25">
      <c r="A90" s="370" t="s">
        <v>252</v>
      </c>
      <c r="B90" s="372" t="s">
        <v>83</v>
      </c>
      <c r="C90" s="373"/>
      <c r="D90" s="373"/>
      <c r="E90" s="373"/>
      <c r="F90" s="373"/>
      <c r="G90" s="373"/>
      <c r="H90" s="374"/>
      <c r="I90" s="375">
        <v>1193867.32</v>
      </c>
      <c r="J90" s="377">
        <f>I90*22%</f>
        <v>262650.81040000002</v>
      </c>
    </row>
    <row r="91" spans="1:12" ht="8.25" customHeight="1" x14ac:dyDescent="0.25">
      <c r="A91" s="371"/>
      <c r="B91" s="379" t="s">
        <v>378</v>
      </c>
      <c r="C91" s="380"/>
      <c r="D91" s="380"/>
      <c r="E91" s="380"/>
      <c r="F91" s="380"/>
      <c r="G91" s="380"/>
      <c r="H91" s="381"/>
      <c r="I91" s="376"/>
      <c r="J91" s="378"/>
    </row>
    <row r="92" spans="1:12" x14ac:dyDescent="0.25">
      <c r="A92" s="101" t="s">
        <v>251</v>
      </c>
      <c r="B92" s="348" t="s">
        <v>379</v>
      </c>
      <c r="C92" s="349"/>
      <c r="D92" s="349"/>
      <c r="E92" s="349"/>
      <c r="F92" s="349"/>
      <c r="G92" s="349"/>
      <c r="H92" s="350"/>
      <c r="I92" s="83"/>
      <c r="J92" s="103"/>
    </row>
    <row r="93" spans="1:12" x14ac:dyDescent="0.25">
      <c r="A93" s="101" t="s">
        <v>380</v>
      </c>
      <c r="B93" s="348" t="s">
        <v>381</v>
      </c>
      <c r="C93" s="349"/>
      <c r="D93" s="349"/>
      <c r="E93" s="349"/>
      <c r="F93" s="349"/>
      <c r="G93" s="349"/>
      <c r="H93" s="350"/>
      <c r="I93" s="83"/>
      <c r="J93" s="103"/>
    </row>
    <row r="94" spans="1:12" x14ac:dyDescent="0.25">
      <c r="A94" s="101" t="s">
        <v>35</v>
      </c>
      <c r="B94" s="348" t="s">
        <v>382</v>
      </c>
      <c r="C94" s="349"/>
      <c r="D94" s="349"/>
      <c r="E94" s="349"/>
      <c r="F94" s="349"/>
      <c r="G94" s="349"/>
      <c r="H94" s="350"/>
      <c r="I94" s="89" t="s">
        <v>46</v>
      </c>
      <c r="J94" s="102">
        <f>J95+J98-0.01</f>
        <v>37009.886919999997</v>
      </c>
    </row>
    <row r="95" spans="1:12" x14ac:dyDescent="0.25">
      <c r="A95" s="370" t="s">
        <v>278</v>
      </c>
      <c r="B95" s="372" t="s">
        <v>83</v>
      </c>
      <c r="C95" s="373"/>
      <c r="D95" s="373"/>
      <c r="E95" s="373"/>
      <c r="F95" s="373"/>
      <c r="G95" s="373"/>
      <c r="H95" s="374"/>
      <c r="I95" s="375">
        <f>I90</f>
        <v>1193867.32</v>
      </c>
      <c r="J95" s="377">
        <f>I95*2.9%</f>
        <v>34622.152280000002</v>
      </c>
    </row>
    <row r="96" spans="1:12" ht="10.5" customHeight="1" x14ac:dyDescent="0.25">
      <c r="A96" s="371"/>
      <c r="B96" s="379" t="s">
        <v>383</v>
      </c>
      <c r="C96" s="380"/>
      <c r="D96" s="380"/>
      <c r="E96" s="380"/>
      <c r="F96" s="380"/>
      <c r="G96" s="380"/>
      <c r="H96" s="381"/>
      <c r="I96" s="376"/>
      <c r="J96" s="378"/>
    </row>
    <row r="97" spans="1:10" x14ac:dyDescent="0.25">
      <c r="A97" s="101" t="s">
        <v>384</v>
      </c>
      <c r="B97" s="348" t="s">
        <v>385</v>
      </c>
      <c r="C97" s="349"/>
      <c r="D97" s="349"/>
      <c r="E97" s="349"/>
      <c r="F97" s="349"/>
      <c r="G97" s="349"/>
      <c r="H97" s="350"/>
      <c r="I97" s="83"/>
      <c r="J97" s="103"/>
    </row>
    <row r="98" spans="1:10" x14ac:dyDescent="0.25">
      <c r="A98" s="101" t="s">
        <v>386</v>
      </c>
      <c r="B98" s="348" t="s">
        <v>387</v>
      </c>
      <c r="C98" s="349"/>
      <c r="D98" s="349"/>
      <c r="E98" s="349"/>
      <c r="F98" s="349"/>
      <c r="G98" s="349"/>
      <c r="H98" s="350"/>
      <c r="I98" s="83">
        <f>I90</f>
        <v>1193867.32</v>
      </c>
      <c r="J98" s="103">
        <f>I98*0.2%+0.01</f>
        <v>2387.7446400000003</v>
      </c>
    </row>
    <row r="99" spans="1:10" x14ac:dyDescent="0.25">
      <c r="A99" s="101" t="s">
        <v>388</v>
      </c>
      <c r="B99" s="348" t="s">
        <v>389</v>
      </c>
      <c r="C99" s="349"/>
      <c r="D99" s="349"/>
      <c r="E99" s="349"/>
      <c r="F99" s="349"/>
      <c r="G99" s="349"/>
      <c r="H99" s="350"/>
      <c r="I99" s="83"/>
      <c r="J99" s="103"/>
    </row>
    <row r="100" spans="1:10" x14ac:dyDescent="0.25">
      <c r="A100" s="101" t="s">
        <v>390</v>
      </c>
      <c r="B100" s="348" t="s">
        <v>389</v>
      </c>
      <c r="C100" s="349"/>
      <c r="D100" s="349"/>
      <c r="E100" s="349"/>
      <c r="F100" s="349"/>
      <c r="G100" s="349"/>
      <c r="H100" s="350"/>
      <c r="I100" s="83"/>
      <c r="J100" s="103"/>
    </row>
    <row r="101" spans="1:10" x14ac:dyDescent="0.25">
      <c r="A101" s="101" t="s">
        <v>36</v>
      </c>
      <c r="B101" s="348" t="s">
        <v>391</v>
      </c>
      <c r="C101" s="349"/>
      <c r="D101" s="349"/>
      <c r="E101" s="349"/>
      <c r="F101" s="349"/>
      <c r="G101" s="349"/>
      <c r="H101" s="350"/>
      <c r="I101" s="83">
        <f>I90</f>
        <v>1193867.32</v>
      </c>
      <c r="J101" s="103">
        <f>I101*5.1%</f>
        <v>60887.233319999999</v>
      </c>
    </row>
    <row r="102" spans="1:10" x14ac:dyDescent="0.25">
      <c r="A102" s="101"/>
      <c r="B102" s="331" t="s">
        <v>314</v>
      </c>
      <c r="C102" s="332"/>
      <c r="D102" s="332"/>
      <c r="E102" s="332"/>
      <c r="F102" s="332"/>
      <c r="G102" s="332"/>
      <c r="H102" s="333"/>
      <c r="I102" s="89" t="s">
        <v>46</v>
      </c>
      <c r="J102" s="93">
        <f>J90+J94+J101</f>
        <v>360547.93064000004</v>
      </c>
    </row>
    <row r="103" spans="1:10" ht="22.5" customHeight="1" x14ac:dyDescent="0.25">
      <c r="A103" s="107"/>
      <c r="B103" s="108"/>
      <c r="C103" s="108"/>
      <c r="D103" s="108"/>
      <c r="E103" s="108"/>
      <c r="F103" s="108"/>
      <c r="G103" s="108"/>
      <c r="H103" s="109"/>
      <c r="I103" s="110" t="s">
        <v>596</v>
      </c>
      <c r="J103" s="111">
        <f>J60+J74+J88+J102</f>
        <v>10978427.888119634</v>
      </c>
    </row>
    <row r="104" spans="1:10" ht="27" customHeight="1" x14ac:dyDescent="0.25">
      <c r="A104" s="382" t="s">
        <v>393</v>
      </c>
      <c r="B104" s="382"/>
      <c r="C104" s="382"/>
      <c r="D104" s="382"/>
      <c r="E104" s="382"/>
      <c r="F104" s="382"/>
      <c r="G104" s="382"/>
      <c r="H104" s="382"/>
      <c r="I104" s="382"/>
      <c r="J104" s="382"/>
    </row>
    <row r="105" spans="1:10" hidden="1" x14ac:dyDescent="0.25">
      <c r="A105" s="341" t="s">
        <v>394</v>
      </c>
      <c r="B105" s="341"/>
      <c r="C105" s="341"/>
      <c r="D105" s="341"/>
      <c r="E105" s="341"/>
      <c r="F105" s="341"/>
      <c r="G105" s="341"/>
      <c r="H105" s="341"/>
      <c r="I105" s="341"/>
      <c r="J105" s="341"/>
    </row>
    <row r="106" spans="1:10" ht="8.25" hidden="1" customHeight="1" x14ac:dyDescent="0.25"/>
    <row r="107" spans="1:10" ht="6.75" hidden="1" customHeight="1" x14ac:dyDescent="0.25">
      <c r="A107" s="74" t="s">
        <v>340</v>
      </c>
      <c r="B107" s="74"/>
      <c r="C107" s="364"/>
      <c r="D107" s="364"/>
      <c r="E107" s="364"/>
      <c r="F107" s="364"/>
      <c r="G107" s="364"/>
      <c r="H107" s="364"/>
      <c r="I107" s="364"/>
      <c r="J107" s="364"/>
    </row>
    <row r="108" spans="1:10" ht="6.75" hidden="1" customHeight="1" x14ac:dyDescent="0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1:10" hidden="1" x14ac:dyDescent="0.25">
      <c r="A109" s="77" t="s">
        <v>341</v>
      </c>
      <c r="B109" s="77"/>
      <c r="C109" s="77"/>
      <c r="D109" s="369"/>
      <c r="E109" s="369"/>
      <c r="F109" s="369"/>
      <c r="G109" s="369"/>
      <c r="H109" s="369"/>
      <c r="I109" s="369"/>
      <c r="J109" s="369"/>
    </row>
    <row r="110" spans="1:10" hidden="1" x14ac:dyDescent="0.25"/>
    <row r="111" spans="1:10" ht="25.5" hidden="1" x14ac:dyDescent="0.25">
      <c r="A111" s="94" t="s">
        <v>344</v>
      </c>
      <c r="B111" s="326" t="s">
        <v>19</v>
      </c>
      <c r="C111" s="326"/>
      <c r="D111" s="326"/>
      <c r="E111" s="326"/>
      <c r="F111" s="326"/>
      <c r="G111" s="326"/>
      <c r="H111" s="94" t="s">
        <v>395</v>
      </c>
      <c r="I111" s="94" t="s">
        <v>396</v>
      </c>
      <c r="J111" s="94" t="s">
        <v>397</v>
      </c>
    </row>
    <row r="112" spans="1:10" hidden="1" x14ac:dyDescent="0.25">
      <c r="A112" s="80">
        <v>1</v>
      </c>
      <c r="B112" s="327">
        <v>2</v>
      </c>
      <c r="C112" s="327"/>
      <c r="D112" s="327"/>
      <c r="E112" s="327"/>
      <c r="F112" s="327"/>
      <c r="G112" s="327"/>
      <c r="H112" s="80">
        <v>3</v>
      </c>
      <c r="I112" s="80">
        <v>4</v>
      </c>
      <c r="J112" s="80">
        <v>5</v>
      </c>
    </row>
    <row r="113" spans="1:10" hidden="1" x14ac:dyDescent="0.25">
      <c r="A113" s="101" t="s">
        <v>34</v>
      </c>
      <c r="B113" s="368"/>
      <c r="C113" s="368"/>
      <c r="D113" s="368"/>
      <c r="E113" s="368"/>
      <c r="F113" s="368"/>
      <c r="G113" s="368"/>
      <c r="H113" s="103"/>
      <c r="I113" s="103"/>
      <c r="J113" s="103"/>
    </row>
    <row r="114" spans="1:10" ht="12" hidden="1" customHeight="1" x14ac:dyDescent="0.25">
      <c r="A114" s="105"/>
      <c r="B114" s="325" t="s">
        <v>355</v>
      </c>
      <c r="C114" s="325"/>
      <c r="D114" s="325"/>
      <c r="E114" s="325"/>
      <c r="F114" s="325"/>
      <c r="G114" s="325"/>
      <c r="H114" s="106" t="s">
        <v>46</v>
      </c>
      <c r="I114" s="106" t="s">
        <v>46</v>
      </c>
      <c r="J114" s="93">
        <v>0</v>
      </c>
    </row>
    <row r="115" spans="1:10" ht="22.5" customHeight="1" x14ac:dyDescent="0.25">
      <c r="A115" s="107"/>
      <c r="B115" s="108"/>
      <c r="C115" s="108"/>
      <c r="D115" s="108"/>
      <c r="E115" s="108"/>
      <c r="F115" s="108"/>
      <c r="G115" s="108"/>
      <c r="H115" s="109"/>
      <c r="I115" s="110" t="s">
        <v>597</v>
      </c>
      <c r="J115" s="111">
        <f>J41+J103+0.01</f>
        <v>50447870.474047236</v>
      </c>
    </row>
    <row r="116" spans="1:10" ht="3" customHeight="1" x14ac:dyDescent="0.2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</row>
    <row r="117" spans="1:10" ht="33.75" customHeight="1" x14ac:dyDescent="0.2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</row>
    <row r="118" spans="1:10" x14ac:dyDescent="0.25">
      <c r="A118" s="360" t="s">
        <v>398</v>
      </c>
      <c r="B118" s="360"/>
      <c r="C118" s="360"/>
      <c r="D118" s="360"/>
      <c r="E118" s="360"/>
      <c r="F118" s="360"/>
      <c r="G118" s="360"/>
      <c r="H118" s="360"/>
      <c r="I118" s="360"/>
      <c r="J118" s="360"/>
    </row>
    <row r="119" spans="1:10" ht="9" customHeight="1" x14ac:dyDescent="0.25"/>
    <row r="120" spans="1:10" x14ac:dyDescent="0.25">
      <c r="A120" s="74" t="s">
        <v>340</v>
      </c>
      <c r="B120" s="74"/>
      <c r="C120" s="364" t="s">
        <v>399</v>
      </c>
      <c r="D120" s="364"/>
      <c r="E120" s="364"/>
      <c r="F120" s="364"/>
      <c r="G120" s="364"/>
      <c r="H120" s="364"/>
      <c r="I120" s="364"/>
      <c r="J120" s="364"/>
    </row>
    <row r="121" spans="1:10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</row>
    <row r="122" spans="1:10" x14ac:dyDescent="0.25">
      <c r="A122" s="77" t="s">
        <v>341</v>
      </c>
      <c r="B122" s="77"/>
      <c r="C122" s="77"/>
      <c r="D122" s="364" t="s">
        <v>342</v>
      </c>
      <c r="E122" s="364"/>
      <c r="F122" s="364"/>
      <c r="G122" s="364"/>
      <c r="H122" s="364"/>
      <c r="I122" s="364"/>
      <c r="J122" s="364"/>
    </row>
    <row r="124" spans="1:10" ht="51" x14ac:dyDescent="0.25">
      <c r="A124" s="94" t="s">
        <v>344</v>
      </c>
      <c r="B124" s="326" t="s">
        <v>308</v>
      </c>
      <c r="C124" s="326"/>
      <c r="D124" s="326"/>
      <c r="E124" s="326"/>
      <c r="F124" s="326"/>
      <c r="G124" s="326"/>
      <c r="H124" s="94" t="s">
        <v>400</v>
      </c>
      <c r="I124" s="94" t="s">
        <v>401</v>
      </c>
      <c r="J124" s="94" t="s">
        <v>402</v>
      </c>
    </row>
    <row r="125" spans="1:10" x14ac:dyDescent="0.25">
      <c r="A125" s="80">
        <v>1</v>
      </c>
      <c r="B125" s="327">
        <v>2</v>
      </c>
      <c r="C125" s="327"/>
      <c r="D125" s="327"/>
      <c r="E125" s="327"/>
      <c r="F125" s="327"/>
      <c r="G125" s="327"/>
      <c r="H125" s="80">
        <v>3</v>
      </c>
      <c r="I125" s="80">
        <v>4</v>
      </c>
      <c r="J125" s="80">
        <v>5</v>
      </c>
    </row>
    <row r="126" spans="1:10" x14ac:dyDescent="0.25">
      <c r="A126" s="115" t="s">
        <v>34</v>
      </c>
      <c r="B126" s="348" t="s">
        <v>403</v>
      </c>
      <c r="C126" s="349"/>
      <c r="D126" s="349"/>
      <c r="E126" s="349"/>
      <c r="F126" s="349"/>
      <c r="G126" s="350"/>
      <c r="H126" s="116">
        <v>2314014.5499999998</v>
      </c>
      <c r="I126" s="117">
        <v>2.2000000000000002</v>
      </c>
      <c r="J126" s="103">
        <f>67847.32-16939</f>
        <v>50908.320000000007</v>
      </c>
    </row>
    <row r="127" spans="1:10" x14ac:dyDescent="0.25">
      <c r="A127" s="115" t="s">
        <v>35</v>
      </c>
      <c r="B127" s="348" t="s">
        <v>404</v>
      </c>
      <c r="C127" s="349"/>
      <c r="D127" s="349"/>
      <c r="E127" s="349"/>
      <c r="F127" s="349"/>
      <c r="G127" s="350"/>
      <c r="H127" s="116">
        <v>25287512</v>
      </c>
      <c r="I127" s="117">
        <v>1.5</v>
      </c>
      <c r="J127" s="103">
        <f>H127*I127%</f>
        <v>379312.68</v>
      </c>
    </row>
    <row r="128" spans="1:10" x14ac:dyDescent="0.25">
      <c r="A128" s="98"/>
      <c r="B128" s="351" t="s">
        <v>355</v>
      </c>
      <c r="C128" s="352"/>
      <c r="D128" s="352"/>
      <c r="E128" s="352"/>
      <c r="F128" s="352"/>
      <c r="G128" s="353"/>
      <c r="H128" s="97"/>
      <c r="I128" s="80" t="s">
        <v>46</v>
      </c>
      <c r="J128" s="88">
        <f>J126+J127</f>
        <v>430221</v>
      </c>
    </row>
    <row r="129" spans="1:10" ht="20.25" customHeight="1" x14ac:dyDescent="0.25">
      <c r="A129" s="107"/>
      <c r="B129" s="108"/>
      <c r="C129" s="108"/>
      <c r="D129" s="108"/>
      <c r="E129" s="108"/>
      <c r="F129" s="108"/>
      <c r="G129" s="108"/>
      <c r="H129" s="109"/>
      <c r="I129" s="110" t="s">
        <v>598</v>
      </c>
      <c r="J129" s="111">
        <f>J128</f>
        <v>430221</v>
      </c>
    </row>
    <row r="130" spans="1:10" hidden="1" x14ac:dyDescent="0.25">
      <c r="A130" s="341" t="s">
        <v>405</v>
      </c>
      <c r="B130" s="341"/>
      <c r="C130" s="341"/>
      <c r="D130" s="341"/>
      <c r="E130" s="341"/>
      <c r="F130" s="341"/>
      <c r="G130" s="341"/>
      <c r="H130" s="341"/>
      <c r="I130" s="341"/>
      <c r="J130" s="341"/>
    </row>
    <row r="131" spans="1:10" hidden="1" x14ac:dyDescent="0.25"/>
    <row r="132" spans="1:10" hidden="1" x14ac:dyDescent="0.25">
      <c r="A132" s="74" t="s">
        <v>340</v>
      </c>
      <c r="B132" s="74"/>
      <c r="C132" s="367"/>
      <c r="D132" s="367"/>
      <c r="E132" s="367"/>
      <c r="F132" s="367"/>
      <c r="G132" s="367"/>
      <c r="H132" s="367"/>
      <c r="I132" s="367"/>
      <c r="J132" s="367"/>
    </row>
    <row r="133" spans="1:10" hidden="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</row>
    <row r="134" spans="1:10" hidden="1" x14ac:dyDescent="0.25">
      <c r="A134" s="77" t="s">
        <v>341</v>
      </c>
      <c r="B134" s="77"/>
      <c r="C134" s="77"/>
      <c r="D134" s="367"/>
      <c r="E134" s="367"/>
      <c r="F134" s="367"/>
      <c r="G134" s="367"/>
      <c r="H134" s="367"/>
      <c r="I134" s="367"/>
      <c r="J134" s="367"/>
    </row>
    <row r="135" spans="1:10" hidden="1" x14ac:dyDescent="0.25"/>
    <row r="136" spans="1:10" ht="25.5" hidden="1" x14ac:dyDescent="0.25">
      <c r="A136" s="94" t="s">
        <v>344</v>
      </c>
      <c r="B136" s="326" t="s">
        <v>19</v>
      </c>
      <c r="C136" s="326"/>
      <c r="D136" s="326"/>
      <c r="E136" s="326"/>
      <c r="F136" s="326"/>
      <c r="G136" s="326"/>
      <c r="H136" s="94" t="s">
        <v>395</v>
      </c>
      <c r="I136" s="94" t="s">
        <v>396</v>
      </c>
      <c r="J136" s="94" t="s">
        <v>397</v>
      </c>
    </row>
    <row r="137" spans="1:10" hidden="1" x14ac:dyDescent="0.25">
      <c r="A137" s="80">
        <v>1</v>
      </c>
      <c r="B137" s="327">
        <v>2</v>
      </c>
      <c r="C137" s="327"/>
      <c r="D137" s="327"/>
      <c r="E137" s="327"/>
      <c r="F137" s="327"/>
      <c r="G137" s="327"/>
      <c r="H137" s="80">
        <v>3</v>
      </c>
      <c r="I137" s="80">
        <v>4</v>
      </c>
      <c r="J137" s="80">
        <v>5</v>
      </c>
    </row>
    <row r="138" spans="1:10" hidden="1" x14ac:dyDescent="0.25">
      <c r="A138" s="96"/>
      <c r="B138" s="329"/>
      <c r="C138" s="329"/>
      <c r="D138" s="329"/>
      <c r="E138" s="329"/>
      <c r="F138" s="329"/>
      <c r="G138" s="329"/>
      <c r="H138" s="100"/>
      <c r="I138" s="100"/>
      <c r="J138" s="100"/>
    </row>
    <row r="139" spans="1:10" hidden="1" x14ac:dyDescent="0.25">
      <c r="A139" s="96"/>
      <c r="B139" s="329"/>
      <c r="C139" s="329"/>
      <c r="D139" s="329"/>
      <c r="E139" s="329"/>
      <c r="F139" s="329"/>
      <c r="G139" s="329"/>
      <c r="H139" s="100"/>
      <c r="I139" s="100"/>
      <c r="J139" s="100"/>
    </row>
    <row r="140" spans="1:10" hidden="1" x14ac:dyDescent="0.25">
      <c r="A140" s="98"/>
      <c r="B140" s="340" t="s">
        <v>355</v>
      </c>
      <c r="C140" s="340"/>
      <c r="D140" s="340"/>
      <c r="E140" s="340"/>
      <c r="F140" s="340"/>
      <c r="G140" s="340"/>
      <c r="H140" s="80" t="s">
        <v>46</v>
      </c>
      <c r="I140" s="80" t="s">
        <v>46</v>
      </c>
      <c r="J140" s="97"/>
    </row>
    <row r="141" spans="1:10" hidden="1" x14ac:dyDescent="0.25"/>
    <row r="142" spans="1:10" hidden="1" x14ac:dyDescent="0.25">
      <c r="A142" s="330" t="s">
        <v>406</v>
      </c>
      <c r="B142" s="330"/>
      <c r="C142" s="330"/>
      <c r="D142" s="330"/>
      <c r="E142" s="330"/>
      <c r="F142" s="330"/>
      <c r="G142" s="330"/>
      <c r="H142" s="330"/>
      <c r="I142" s="330"/>
      <c r="J142" s="330"/>
    </row>
    <row r="143" spans="1:10" hidden="1" x14ac:dyDescent="0.25"/>
    <row r="144" spans="1:10" hidden="1" x14ac:dyDescent="0.25">
      <c r="A144" s="74" t="s">
        <v>340</v>
      </c>
      <c r="B144" s="74"/>
      <c r="C144" s="367"/>
      <c r="D144" s="367"/>
      <c r="E144" s="367"/>
      <c r="F144" s="367"/>
      <c r="G144" s="367"/>
      <c r="H144" s="367"/>
      <c r="I144" s="367"/>
      <c r="J144" s="367"/>
    </row>
    <row r="145" spans="1:10" hidden="1" x14ac:dyDescent="0.25">
      <c r="A145" s="74"/>
      <c r="B145" s="74"/>
      <c r="C145" s="74"/>
      <c r="D145" s="75"/>
      <c r="E145" s="75"/>
      <c r="F145" s="74"/>
      <c r="G145" s="74"/>
      <c r="H145" s="74"/>
      <c r="I145" s="74"/>
      <c r="J145" s="74"/>
    </row>
    <row r="146" spans="1:10" hidden="1" x14ac:dyDescent="0.25">
      <c r="A146" s="77" t="s">
        <v>341</v>
      </c>
      <c r="B146" s="77"/>
      <c r="C146" s="77"/>
      <c r="D146" s="367"/>
      <c r="E146" s="367"/>
      <c r="F146" s="367"/>
      <c r="G146" s="367"/>
      <c r="H146" s="367"/>
      <c r="I146" s="367"/>
      <c r="J146" s="367"/>
    </row>
    <row r="147" spans="1:10" hidden="1" x14ac:dyDescent="0.25"/>
    <row r="148" spans="1:10" ht="25.5" hidden="1" x14ac:dyDescent="0.25">
      <c r="A148" s="94" t="s">
        <v>344</v>
      </c>
      <c r="B148" s="326" t="s">
        <v>19</v>
      </c>
      <c r="C148" s="326"/>
      <c r="D148" s="326"/>
      <c r="E148" s="326"/>
      <c r="F148" s="326"/>
      <c r="G148" s="326"/>
      <c r="H148" s="94" t="s">
        <v>395</v>
      </c>
      <c r="I148" s="94" t="s">
        <v>396</v>
      </c>
      <c r="J148" s="94" t="s">
        <v>397</v>
      </c>
    </row>
    <row r="149" spans="1:10" hidden="1" x14ac:dyDescent="0.25">
      <c r="A149" s="80">
        <v>1</v>
      </c>
      <c r="B149" s="327">
        <v>2</v>
      </c>
      <c r="C149" s="327"/>
      <c r="D149" s="327"/>
      <c r="E149" s="327"/>
      <c r="F149" s="327"/>
      <c r="G149" s="327"/>
      <c r="H149" s="80">
        <v>3</v>
      </c>
      <c r="I149" s="80">
        <v>4</v>
      </c>
      <c r="J149" s="80">
        <v>5</v>
      </c>
    </row>
    <row r="150" spans="1:10" hidden="1" x14ac:dyDescent="0.25">
      <c r="A150" s="96"/>
      <c r="B150" s="329"/>
      <c r="C150" s="329"/>
      <c r="D150" s="329"/>
      <c r="E150" s="329"/>
      <c r="F150" s="329"/>
      <c r="G150" s="329"/>
      <c r="H150" s="100"/>
      <c r="I150" s="100"/>
      <c r="J150" s="100"/>
    </row>
    <row r="151" spans="1:10" hidden="1" x14ac:dyDescent="0.25">
      <c r="A151" s="96"/>
      <c r="B151" s="329"/>
      <c r="C151" s="329"/>
      <c r="D151" s="329"/>
      <c r="E151" s="329"/>
      <c r="F151" s="329"/>
      <c r="G151" s="329"/>
      <c r="H151" s="100"/>
      <c r="I151" s="100"/>
      <c r="J151" s="100"/>
    </row>
    <row r="152" spans="1:10" hidden="1" x14ac:dyDescent="0.25">
      <c r="A152" s="98"/>
      <c r="B152" s="361" t="s">
        <v>355</v>
      </c>
      <c r="C152" s="362"/>
      <c r="D152" s="362"/>
      <c r="E152" s="362"/>
      <c r="F152" s="362"/>
      <c r="G152" s="363"/>
      <c r="H152" s="80" t="s">
        <v>46</v>
      </c>
      <c r="I152" s="80" t="s">
        <v>46</v>
      </c>
      <c r="J152" s="97"/>
    </row>
    <row r="154" spans="1:10" x14ac:dyDescent="0.25">
      <c r="A154" s="341" t="s">
        <v>407</v>
      </c>
      <c r="B154" s="341"/>
      <c r="C154" s="341"/>
      <c r="D154" s="341"/>
      <c r="E154" s="341"/>
      <c r="F154" s="341"/>
      <c r="G154" s="341"/>
      <c r="H154" s="341"/>
      <c r="I154" s="341"/>
      <c r="J154" s="341"/>
    </row>
    <row r="155" spans="1:10" x14ac:dyDescent="0.25">
      <c r="A155" s="74" t="s">
        <v>340</v>
      </c>
      <c r="B155" s="74"/>
      <c r="C155" s="364">
        <v>244</v>
      </c>
      <c r="D155" s="364"/>
      <c r="E155" s="364"/>
      <c r="F155" s="364"/>
      <c r="G155" s="364"/>
      <c r="H155" s="364"/>
      <c r="I155" s="364"/>
      <c r="J155" s="364"/>
    </row>
    <row r="156" spans="1:10" x14ac:dyDescent="0.25">
      <c r="A156" s="74"/>
      <c r="B156" s="74"/>
      <c r="C156" s="74"/>
      <c r="D156" s="365" t="s">
        <v>342</v>
      </c>
      <c r="E156" s="365"/>
      <c r="F156" s="365"/>
      <c r="G156" s="365"/>
      <c r="H156" s="365"/>
      <c r="I156" s="365"/>
      <c r="J156" s="365"/>
    </row>
    <row r="157" spans="1:10" x14ac:dyDescent="0.25">
      <c r="A157" s="77" t="s">
        <v>341</v>
      </c>
      <c r="B157" s="77"/>
      <c r="C157" s="77"/>
      <c r="D157" s="366"/>
      <c r="E157" s="366"/>
      <c r="F157" s="366"/>
      <c r="G157" s="366"/>
      <c r="H157" s="366"/>
      <c r="I157" s="366"/>
      <c r="J157" s="366"/>
    </row>
    <row r="159" spans="1:10" ht="38.25" customHeight="1" x14ac:dyDescent="0.25">
      <c r="A159" s="341" t="s">
        <v>408</v>
      </c>
      <c r="B159" s="341"/>
      <c r="C159" s="341"/>
      <c r="D159" s="341"/>
      <c r="E159" s="341"/>
      <c r="F159" s="341"/>
      <c r="G159" s="341"/>
      <c r="H159" s="341"/>
      <c r="I159" s="341"/>
      <c r="J159" s="341"/>
    </row>
    <row r="160" spans="1:10" x14ac:dyDescent="0.25">
      <c r="A160" s="341"/>
      <c r="B160" s="341"/>
      <c r="C160" s="341"/>
      <c r="D160" s="341"/>
      <c r="E160" s="341"/>
      <c r="F160" s="341"/>
      <c r="G160" s="341"/>
      <c r="H160" s="341"/>
      <c r="I160" s="341"/>
      <c r="J160" s="341"/>
    </row>
    <row r="161" spans="1:10" ht="38.25" x14ac:dyDescent="0.25">
      <c r="A161" s="94" t="s">
        <v>344</v>
      </c>
      <c r="B161" s="326" t="s">
        <v>409</v>
      </c>
      <c r="C161" s="326"/>
      <c r="D161" s="326"/>
      <c r="E161" s="326"/>
      <c r="F161" s="326"/>
      <c r="G161" s="94" t="s">
        <v>410</v>
      </c>
      <c r="H161" s="94" t="s">
        <v>411</v>
      </c>
      <c r="I161" s="94" t="s">
        <v>412</v>
      </c>
      <c r="J161" s="94" t="s">
        <v>368</v>
      </c>
    </row>
    <row r="162" spans="1:10" x14ac:dyDescent="0.25">
      <c r="A162" s="80">
        <v>1</v>
      </c>
      <c r="B162" s="327">
        <v>2</v>
      </c>
      <c r="C162" s="327"/>
      <c r="D162" s="327"/>
      <c r="E162" s="327"/>
      <c r="F162" s="327"/>
      <c r="G162" s="80">
        <v>3</v>
      </c>
      <c r="H162" s="80">
        <v>4</v>
      </c>
      <c r="I162" s="80">
        <v>5</v>
      </c>
      <c r="J162" s="80">
        <v>6</v>
      </c>
    </row>
    <row r="163" spans="1:10" x14ac:dyDescent="0.25">
      <c r="A163" s="89">
        <v>1</v>
      </c>
      <c r="B163" s="319" t="s">
        <v>413</v>
      </c>
      <c r="C163" s="320"/>
      <c r="D163" s="320"/>
      <c r="E163" s="320"/>
      <c r="F163" s="321"/>
      <c r="G163" s="89">
        <v>1</v>
      </c>
      <c r="H163" s="89">
        <v>12</v>
      </c>
      <c r="I163" s="89">
        <v>3855.84</v>
      </c>
      <c r="J163" s="118">
        <f>H163*I163</f>
        <v>46270.080000000002</v>
      </c>
    </row>
    <row r="164" spans="1:10" x14ac:dyDescent="0.25">
      <c r="A164" s="89">
        <v>2</v>
      </c>
      <c r="B164" s="319" t="s">
        <v>413</v>
      </c>
      <c r="C164" s="320"/>
      <c r="D164" s="320"/>
      <c r="E164" s="320"/>
      <c r="F164" s="321"/>
      <c r="G164" s="89">
        <v>1</v>
      </c>
      <c r="H164" s="89">
        <v>4</v>
      </c>
      <c r="I164" s="89">
        <v>11344.753000000001</v>
      </c>
      <c r="J164" s="118">
        <f>H164*I164</f>
        <v>45379.012000000002</v>
      </c>
    </row>
    <row r="165" spans="1:10" x14ac:dyDescent="0.25">
      <c r="A165" s="105"/>
      <c r="B165" s="331" t="s">
        <v>414</v>
      </c>
      <c r="C165" s="332"/>
      <c r="D165" s="332"/>
      <c r="E165" s="332"/>
      <c r="F165" s="333"/>
      <c r="G165" s="106" t="s">
        <v>46</v>
      </c>
      <c r="H165" s="106" t="s">
        <v>46</v>
      </c>
      <c r="I165" s="106" t="s">
        <v>46</v>
      </c>
      <c r="J165" s="93">
        <f>SUM(J163:J164)</f>
        <v>91649.092000000004</v>
      </c>
    </row>
    <row r="166" spans="1:10" x14ac:dyDescent="0.25">
      <c r="A166" s="80">
        <v>1</v>
      </c>
      <c r="B166" s="319" t="s">
        <v>415</v>
      </c>
      <c r="C166" s="320"/>
      <c r="D166" s="320"/>
      <c r="E166" s="320"/>
      <c r="F166" s="321"/>
      <c r="G166" s="89">
        <v>3</v>
      </c>
      <c r="H166" s="89">
        <v>12</v>
      </c>
      <c r="I166" s="89">
        <v>750.06</v>
      </c>
      <c r="J166" s="118">
        <f>G166*H166*I166</f>
        <v>27002.159999999996</v>
      </c>
    </row>
    <row r="167" spans="1:10" x14ac:dyDescent="0.25">
      <c r="A167" s="80">
        <v>2</v>
      </c>
      <c r="B167" s="319" t="s">
        <v>416</v>
      </c>
      <c r="C167" s="320"/>
      <c r="D167" s="320"/>
      <c r="E167" s="320"/>
      <c r="F167" s="321"/>
      <c r="G167" s="89">
        <v>3</v>
      </c>
      <c r="H167" s="89">
        <v>12</v>
      </c>
      <c r="I167" s="89">
        <v>292.70999999999998</v>
      </c>
      <c r="J167" s="118">
        <f>G167*H167*I167</f>
        <v>10537.56</v>
      </c>
    </row>
    <row r="168" spans="1:10" x14ac:dyDescent="0.25">
      <c r="A168" s="80">
        <v>3</v>
      </c>
      <c r="B168" s="319" t="s">
        <v>417</v>
      </c>
      <c r="C168" s="320"/>
      <c r="D168" s="320"/>
      <c r="E168" s="320"/>
      <c r="F168" s="321"/>
      <c r="G168" s="89">
        <v>3</v>
      </c>
      <c r="H168" s="89">
        <v>12</v>
      </c>
      <c r="I168" s="89">
        <v>298.83999999999997</v>
      </c>
      <c r="J168" s="118">
        <f>G168*H168*I168</f>
        <v>10758.24</v>
      </c>
    </row>
    <row r="169" spans="1:10" x14ac:dyDescent="0.25">
      <c r="A169" s="80">
        <v>4</v>
      </c>
      <c r="B169" s="319" t="s">
        <v>418</v>
      </c>
      <c r="C169" s="320"/>
      <c r="D169" s="320"/>
      <c r="E169" s="320"/>
      <c r="F169" s="321"/>
      <c r="G169" s="89">
        <v>2</v>
      </c>
      <c r="H169" s="89">
        <v>12</v>
      </c>
      <c r="I169" s="89">
        <v>195.91849999999999</v>
      </c>
      <c r="J169" s="118">
        <f>G169*H169*I169</f>
        <v>4702.0439999999999</v>
      </c>
    </row>
    <row r="170" spans="1:10" x14ac:dyDescent="0.25">
      <c r="A170" s="98"/>
      <c r="B170" s="351" t="s">
        <v>414</v>
      </c>
      <c r="C170" s="352"/>
      <c r="D170" s="352"/>
      <c r="E170" s="352"/>
      <c r="F170" s="353"/>
      <c r="G170" s="80" t="s">
        <v>46</v>
      </c>
      <c r="H170" s="80" t="s">
        <v>46</v>
      </c>
      <c r="I170" s="80" t="s">
        <v>46</v>
      </c>
      <c r="J170" s="88">
        <f>J166+J167+J168+J169</f>
        <v>53000.003999999994</v>
      </c>
    </row>
    <row r="171" spans="1:10" ht="20.25" customHeight="1" x14ac:dyDescent="0.25">
      <c r="A171" s="107"/>
      <c r="B171" s="108"/>
      <c r="C171" s="108"/>
      <c r="D171" s="108"/>
      <c r="E171" s="108"/>
      <c r="F171" s="108"/>
      <c r="G171" s="108"/>
      <c r="H171" s="109"/>
      <c r="I171" s="110" t="s">
        <v>599</v>
      </c>
      <c r="J171" s="111">
        <f>J165+J170-0.01</f>
        <v>144649.08599999998</v>
      </c>
    </row>
    <row r="172" spans="1:10" ht="40.5" customHeight="1" x14ac:dyDescent="0.25">
      <c r="A172" s="119"/>
      <c r="B172" s="120"/>
      <c r="C172" s="120"/>
      <c r="D172" s="120"/>
      <c r="E172" s="120"/>
      <c r="F172" s="120"/>
      <c r="G172" s="121"/>
      <c r="H172" s="121"/>
      <c r="I172" s="121"/>
      <c r="J172" s="122"/>
    </row>
    <row r="173" spans="1:10" hidden="1" x14ac:dyDescent="0.25">
      <c r="A173" s="119"/>
      <c r="B173" s="120"/>
      <c r="C173" s="120"/>
      <c r="D173" s="120"/>
      <c r="E173" s="120"/>
      <c r="F173" s="120"/>
      <c r="G173" s="121"/>
      <c r="H173" s="121"/>
      <c r="I173" s="121"/>
      <c r="J173" s="122"/>
    </row>
    <row r="174" spans="1:10" hidden="1" x14ac:dyDescent="0.25">
      <c r="A174" s="341" t="s">
        <v>419</v>
      </c>
      <c r="B174" s="341"/>
      <c r="C174" s="341"/>
      <c r="D174" s="341"/>
      <c r="E174" s="341"/>
      <c r="F174" s="341"/>
      <c r="G174" s="341"/>
      <c r="H174" s="341"/>
      <c r="I174" s="341"/>
      <c r="J174" s="341"/>
    </row>
    <row r="175" spans="1:10" hidden="1" x14ac:dyDescent="0.25"/>
    <row r="176" spans="1:10" ht="38.25" hidden="1" x14ac:dyDescent="0.25">
      <c r="A176" s="94" t="s">
        <v>344</v>
      </c>
      <c r="B176" s="326" t="s">
        <v>409</v>
      </c>
      <c r="C176" s="326"/>
      <c r="D176" s="326"/>
      <c r="E176" s="326"/>
      <c r="F176" s="326"/>
      <c r="G176" s="326"/>
      <c r="H176" s="94" t="s">
        <v>420</v>
      </c>
      <c r="I176" s="94" t="s">
        <v>421</v>
      </c>
      <c r="J176" s="94" t="s">
        <v>422</v>
      </c>
    </row>
    <row r="177" spans="1:11" hidden="1" x14ac:dyDescent="0.25">
      <c r="A177" s="80">
        <v>1</v>
      </c>
      <c r="B177" s="327">
        <v>2</v>
      </c>
      <c r="C177" s="327"/>
      <c r="D177" s="327"/>
      <c r="E177" s="327"/>
      <c r="F177" s="327"/>
      <c r="G177" s="327"/>
      <c r="H177" s="80">
        <v>3</v>
      </c>
      <c r="I177" s="80">
        <v>4</v>
      </c>
      <c r="J177" s="80">
        <v>5</v>
      </c>
    </row>
    <row r="178" spans="1:11" hidden="1" x14ac:dyDescent="0.25">
      <c r="A178" s="96"/>
      <c r="B178" s="354"/>
      <c r="C178" s="355"/>
      <c r="D178" s="355"/>
      <c r="E178" s="355"/>
      <c r="F178" s="355"/>
      <c r="G178" s="356"/>
      <c r="H178" s="100"/>
      <c r="I178" s="100"/>
      <c r="J178" s="100"/>
    </row>
    <row r="179" spans="1:11" hidden="1" x14ac:dyDescent="0.25">
      <c r="A179" s="96"/>
      <c r="B179" s="354"/>
      <c r="C179" s="355"/>
      <c r="D179" s="355"/>
      <c r="E179" s="355"/>
      <c r="F179" s="355"/>
      <c r="G179" s="356"/>
      <c r="H179" s="100"/>
      <c r="I179" s="100"/>
      <c r="J179" s="100"/>
    </row>
    <row r="180" spans="1:11" hidden="1" x14ac:dyDescent="0.25">
      <c r="A180" s="98"/>
      <c r="B180" s="357" t="s">
        <v>355</v>
      </c>
      <c r="C180" s="358"/>
      <c r="D180" s="358"/>
      <c r="E180" s="358"/>
      <c r="F180" s="358"/>
      <c r="G180" s="359"/>
      <c r="H180" s="97"/>
      <c r="I180" s="97"/>
      <c r="J180" s="97"/>
    </row>
    <row r="181" spans="1:11" hidden="1" x14ac:dyDescent="0.25"/>
    <row r="182" spans="1:11" ht="43.5" customHeight="1" x14ac:dyDescent="0.25">
      <c r="A182" s="360" t="s">
        <v>423</v>
      </c>
      <c r="B182" s="360"/>
      <c r="C182" s="360"/>
      <c r="D182" s="360"/>
      <c r="E182" s="360"/>
      <c r="F182" s="360"/>
      <c r="G182" s="360"/>
      <c r="H182" s="360"/>
      <c r="I182" s="360"/>
      <c r="J182" s="360"/>
    </row>
    <row r="183" spans="1:11" ht="9" customHeight="1" x14ac:dyDescent="0.25"/>
    <row r="184" spans="1:11" ht="38.25" x14ac:dyDescent="0.25">
      <c r="A184" s="94" t="s">
        <v>344</v>
      </c>
      <c r="B184" s="326" t="s">
        <v>19</v>
      </c>
      <c r="C184" s="326"/>
      <c r="D184" s="326"/>
      <c r="E184" s="326"/>
      <c r="F184" s="326"/>
      <c r="G184" s="94" t="s">
        <v>424</v>
      </c>
      <c r="H184" s="94" t="s">
        <v>425</v>
      </c>
      <c r="I184" s="94" t="s">
        <v>426</v>
      </c>
      <c r="J184" s="94" t="s">
        <v>427</v>
      </c>
    </row>
    <row r="185" spans="1:11" x14ac:dyDescent="0.25">
      <c r="A185" s="80">
        <v>1</v>
      </c>
      <c r="B185" s="327">
        <v>2</v>
      </c>
      <c r="C185" s="327"/>
      <c r="D185" s="327"/>
      <c r="E185" s="327"/>
      <c r="F185" s="327"/>
      <c r="G185" s="80">
        <v>3</v>
      </c>
      <c r="H185" s="80">
        <v>4</v>
      </c>
      <c r="I185" s="80">
        <v>5</v>
      </c>
      <c r="J185" s="80">
        <v>6</v>
      </c>
    </row>
    <row r="186" spans="1:11" x14ac:dyDescent="0.25">
      <c r="A186" s="80">
        <v>1</v>
      </c>
      <c r="B186" s="319" t="s">
        <v>428</v>
      </c>
      <c r="C186" s="320"/>
      <c r="D186" s="320"/>
      <c r="E186" s="320"/>
      <c r="F186" s="321"/>
      <c r="G186" s="132">
        <f>130557+37000</f>
        <v>167557</v>
      </c>
      <c r="H186" s="132">
        <v>7.93</v>
      </c>
      <c r="I186" s="132">
        <v>1.03</v>
      </c>
      <c r="J186" s="84">
        <f>G186*H186*I186</f>
        <v>1368588.8203</v>
      </c>
    </row>
    <row r="187" spans="1:11" x14ac:dyDescent="0.25">
      <c r="A187" s="80">
        <v>2</v>
      </c>
      <c r="B187" s="319" t="s">
        <v>429</v>
      </c>
      <c r="C187" s="320"/>
      <c r="D187" s="320"/>
      <c r="E187" s="320"/>
      <c r="F187" s="321"/>
      <c r="G187" s="132">
        <f>660+240+42</f>
        <v>942</v>
      </c>
      <c r="H187" s="132">
        <v>2734.9904999999999</v>
      </c>
      <c r="I187" s="132"/>
      <c r="J187" s="84">
        <f>G187*H187-0.05</f>
        <v>2576361.0010000002</v>
      </c>
    </row>
    <row r="188" spans="1:11" x14ac:dyDescent="0.25">
      <c r="A188" s="80">
        <v>3</v>
      </c>
      <c r="B188" s="319" t="s">
        <v>430</v>
      </c>
      <c r="C188" s="320"/>
      <c r="D188" s="320"/>
      <c r="E188" s="320"/>
      <c r="F188" s="321"/>
      <c r="G188" s="132">
        <f>1253+790</f>
        <v>2043</v>
      </c>
      <c r="H188" s="132">
        <v>104.38</v>
      </c>
      <c r="I188" s="132"/>
      <c r="J188" s="84">
        <f>G188*H188</f>
        <v>213248.34</v>
      </c>
    </row>
    <row r="189" spans="1:11" x14ac:dyDescent="0.25">
      <c r="A189" s="80">
        <v>4</v>
      </c>
      <c r="B189" s="319" t="s">
        <v>431</v>
      </c>
      <c r="C189" s="320"/>
      <c r="D189" s="320"/>
      <c r="E189" s="320"/>
      <c r="F189" s="321"/>
      <c r="G189" s="132">
        <f>G188</f>
        <v>2043</v>
      </c>
      <c r="H189" s="132">
        <v>81.73</v>
      </c>
      <c r="I189" s="132"/>
      <c r="J189" s="84">
        <f>G189*H189</f>
        <v>166974.39000000001</v>
      </c>
    </row>
    <row r="190" spans="1:11" hidden="1" x14ac:dyDescent="0.25">
      <c r="A190" s="96"/>
      <c r="B190" s="348"/>
      <c r="C190" s="349"/>
      <c r="D190" s="349"/>
      <c r="E190" s="349"/>
      <c r="F190" s="350"/>
      <c r="G190" s="84"/>
      <c r="H190" s="103"/>
      <c r="I190" s="123"/>
      <c r="J190" s="103"/>
      <c r="K190" s="138"/>
    </row>
    <row r="191" spans="1:11" hidden="1" x14ac:dyDescent="0.25">
      <c r="A191" s="96"/>
      <c r="B191" s="348"/>
      <c r="C191" s="349"/>
      <c r="D191" s="349"/>
      <c r="E191" s="349"/>
      <c r="F191" s="350"/>
      <c r="G191" s="84"/>
      <c r="H191" s="103"/>
      <c r="I191" s="123"/>
      <c r="J191" s="103"/>
    </row>
    <row r="192" spans="1:11" x14ac:dyDescent="0.25">
      <c r="A192" s="80">
        <v>5</v>
      </c>
      <c r="B192" s="319" t="s">
        <v>432</v>
      </c>
      <c r="C192" s="320"/>
      <c r="D192" s="320"/>
      <c r="E192" s="320"/>
      <c r="F192" s="321"/>
      <c r="G192" s="132">
        <v>1</v>
      </c>
      <c r="H192" s="132">
        <f>350243.62+57331.2</f>
        <v>407574.82</v>
      </c>
      <c r="I192" s="132"/>
      <c r="J192" s="84">
        <f>H192</f>
        <v>407574.82</v>
      </c>
    </row>
    <row r="193" spans="1:10" x14ac:dyDescent="0.25">
      <c r="A193" s="80">
        <v>6</v>
      </c>
      <c r="B193" s="124" t="s">
        <v>433</v>
      </c>
      <c r="C193" s="125"/>
      <c r="D193" s="125"/>
      <c r="E193" s="125"/>
      <c r="F193" s="126"/>
      <c r="G193" s="132">
        <v>47</v>
      </c>
      <c r="H193" s="132">
        <v>1977.29</v>
      </c>
      <c r="I193" s="132"/>
      <c r="J193" s="84">
        <f>G193*H193</f>
        <v>92932.63</v>
      </c>
    </row>
    <row r="194" spans="1:10" x14ac:dyDescent="0.25">
      <c r="A194" s="98"/>
      <c r="B194" s="351" t="s">
        <v>434</v>
      </c>
      <c r="C194" s="352"/>
      <c r="D194" s="352"/>
      <c r="E194" s="352"/>
      <c r="F194" s="353"/>
      <c r="G194" s="127" t="s">
        <v>46</v>
      </c>
      <c r="H194" s="127" t="s">
        <v>46</v>
      </c>
      <c r="I194" s="127" t="s">
        <v>46</v>
      </c>
      <c r="J194" s="128">
        <f>SUM(J186:J193)</f>
        <v>4825680.0012999997</v>
      </c>
    </row>
    <row r="195" spans="1:10" hidden="1" x14ac:dyDescent="0.25">
      <c r="A195" s="341" t="s">
        <v>435</v>
      </c>
      <c r="B195" s="341"/>
      <c r="C195" s="341"/>
      <c r="D195" s="341"/>
      <c r="E195" s="341"/>
      <c r="F195" s="341"/>
      <c r="G195" s="341"/>
      <c r="H195" s="341"/>
      <c r="I195" s="341"/>
      <c r="J195" s="341"/>
    </row>
    <row r="196" spans="1:10" hidden="1" x14ac:dyDescent="0.25"/>
    <row r="197" spans="1:10" ht="38.25" hidden="1" x14ac:dyDescent="0.25">
      <c r="A197" s="94" t="s">
        <v>344</v>
      </c>
      <c r="B197" s="342" t="s">
        <v>19</v>
      </c>
      <c r="C197" s="343"/>
      <c r="D197" s="343"/>
      <c r="E197" s="343"/>
      <c r="F197" s="343"/>
      <c r="G197" s="344"/>
      <c r="H197" s="94" t="s">
        <v>436</v>
      </c>
      <c r="I197" s="94" t="s">
        <v>437</v>
      </c>
      <c r="J197" s="94" t="s">
        <v>438</v>
      </c>
    </row>
    <row r="198" spans="1:10" hidden="1" x14ac:dyDescent="0.25">
      <c r="A198" s="80">
        <v>1</v>
      </c>
      <c r="B198" s="345">
        <v>2</v>
      </c>
      <c r="C198" s="346"/>
      <c r="D198" s="346"/>
      <c r="E198" s="346"/>
      <c r="F198" s="346"/>
      <c r="G198" s="347"/>
      <c r="H198" s="80">
        <v>4</v>
      </c>
      <c r="I198" s="80">
        <v>5</v>
      </c>
      <c r="J198" s="80">
        <v>6</v>
      </c>
    </row>
    <row r="199" spans="1:10" hidden="1" x14ac:dyDescent="0.25">
      <c r="A199" s="96"/>
      <c r="B199" s="337"/>
      <c r="C199" s="338"/>
      <c r="D199" s="338"/>
      <c r="E199" s="338"/>
      <c r="F199" s="338"/>
      <c r="G199" s="339"/>
      <c r="H199" s="129"/>
      <c r="I199" s="129"/>
      <c r="J199" s="129"/>
    </row>
    <row r="200" spans="1:10" hidden="1" x14ac:dyDescent="0.25">
      <c r="A200" s="96"/>
      <c r="B200" s="329"/>
      <c r="C200" s="329"/>
      <c r="D200" s="329"/>
      <c r="E200" s="329"/>
      <c r="F200" s="329"/>
      <c r="G200" s="329"/>
      <c r="H200" s="129"/>
      <c r="I200" s="129"/>
      <c r="J200" s="129"/>
    </row>
    <row r="201" spans="1:10" hidden="1" x14ac:dyDescent="0.25">
      <c r="A201" s="98"/>
      <c r="B201" s="340" t="s">
        <v>355</v>
      </c>
      <c r="C201" s="340"/>
      <c r="D201" s="340"/>
      <c r="E201" s="340"/>
      <c r="F201" s="340"/>
      <c r="G201" s="340"/>
      <c r="H201" s="80" t="s">
        <v>46</v>
      </c>
      <c r="I201" s="80" t="s">
        <v>46</v>
      </c>
      <c r="J201" s="80" t="s">
        <v>46</v>
      </c>
    </row>
    <row r="202" spans="1:10" ht="19.5" customHeight="1" x14ac:dyDescent="0.25">
      <c r="A202" s="107"/>
      <c r="B202" s="108"/>
      <c r="C202" s="108"/>
      <c r="D202" s="108"/>
      <c r="E202" s="108"/>
      <c r="F202" s="108"/>
      <c r="G202" s="108"/>
      <c r="H202" s="109"/>
      <c r="I202" s="110" t="s">
        <v>600</v>
      </c>
      <c r="J202" s="111">
        <f>J194</f>
        <v>4825680.0012999997</v>
      </c>
    </row>
    <row r="203" spans="1:10" hidden="1" x14ac:dyDescent="0.25"/>
    <row r="204" spans="1:10" ht="96.75" customHeight="1" x14ac:dyDescent="0.25">
      <c r="A204" s="341" t="s">
        <v>439</v>
      </c>
      <c r="B204" s="341"/>
      <c r="C204" s="341"/>
      <c r="D204" s="341"/>
      <c r="E204" s="341"/>
      <c r="F204" s="341"/>
      <c r="G204" s="341"/>
      <c r="H204" s="341"/>
      <c r="I204" s="341"/>
      <c r="J204" s="341"/>
    </row>
    <row r="205" spans="1:10" ht="4.5" customHeight="1" x14ac:dyDescent="0.25"/>
    <row r="206" spans="1:10" ht="38.25" x14ac:dyDescent="0.25">
      <c r="A206" s="130" t="s">
        <v>344</v>
      </c>
      <c r="B206" s="342" t="s">
        <v>409</v>
      </c>
      <c r="C206" s="343"/>
      <c r="D206" s="343"/>
      <c r="E206" s="343"/>
      <c r="F206" s="343"/>
      <c r="G206" s="344"/>
      <c r="H206" s="130" t="s">
        <v>440</v>
      </c>
      <c r="I206" s="130" t="s">
        <v>441</v>
      </c>
      <c r="J206" s="94" t="s">
        <v>442</v>
      </c>
    </row>
    <row r="207" spans="1:10" x14ac:dyDescent="0.25">
      <c r="A207" s="80">
        <v>1</v>
      </c>
      <c r="B207" s="345">
        <v>2</v>
      </c>
      <c r="C207" s="346"/>
      <c r="D207" s="346"/>
      <c r="E207" s="346"/>
      <c r="F207" s="346"/>
      <c r="G207" s="347"/>
      <c r="H207" s="80">
        <v>3</v>
      </c>
      <c r="I207" s="80">
        <v>4</v>
      </c>
      <c r="J207" s="80">
        <v>5</v>
      </c>
    </row>
    <row r="208" spans="1:10" x14ac:dyDescent="0.25">
      <c r="A208" s="89">
        <v>1</v>
      </c>
      <c r="B208" s="319" t="s">
        <v>443</v>
      </c>
      <c r="C208" s="320"/>
      <c r="D208" s="320"/>
      <c r="E208" s="320"/>
      <c r="F208" s="320"/>
      <c r="G208" s="321"/>
      <c r="H208" s="89">
        <v>1</v>
      </c>
      <c r="I208" s="89">
        <v>1</v>
      </c>
      <c r="J208" s="84">
        <f>2354550-10333.33+84690-502535.03+10333.33-203951.5</f>
        <v>1732753.47</v>
      </c>
    </row>
    <row r="209" spans="1:10" x14ac:dyDescent="0.25">
      <c r="A209" s="105"/>
      <c r="B209" s="331" t="s">
        <v>444</v>
      </c>
      <c r="C209" s="332"/>
      <c r="D209" s="332"/>
      <c r="E209" s="332"/>
      <c r="F209" s="332"/>
      <c r="G209" s="333"/>
      <c r="H209" s="89" t="s">
        <v>46</v>
      </c>
      <c r="I209" s="89" t="s">
        <v>46</v>
      </c>
      <c r="J209" s="128">
        <f>SUM(J208)</f>
        <v>1732753.47</v>
      </c>
    </row>
    <row r="210" spans="1:10" x14ac:dyDescent="0.25">
      <c r="A210" s="80">
        <v>1</v>
      </c>
      <c r="B210" s="319" t="s">
        <v>445</v>
      </c>
      <c r="C210" s="320"/>
      <c r="D210" s="320"/>
      <c r="E210" s="320"/>
      <c r="F210" s="320"/>
      <c r="G210" s="321"/>
      <c r="H210" s="89">
        <v>1</v>
      </c>
      <c r="I210" s="89">
        <v>12</v>
      </c>
      <c r="J210" s="84">
        <v>89440</v>
      </c>
    </row>
    <row r="211" spans="1:10" x14ac:dyDescent="0.25">
      <c r="A211" s="80">
        <v>2</v>
      </c>
      <c r="B211" s="319" t="s">
        <v>446</v>
      </c>
      <c r="C211" s="320"/>
      <c r="D211" s="320"/>
      <c r="E211" s="320"/>
      <c r="F211" s="320"/>
      <c r="G211" s="321"/>
      <c r="H211" s="89">
        <v>1</v>
      </c>
      <c r="I211" s="89">
        <v>12</v>
      </c>
      <c r="J211" s="84">
        <v>33280</v>
      </c>
    </row>
    <row r="212" spans="1:10" x14ac:dyDescent="0.25">
      <c r="A212" s="80">
        <v>3</v>
      </c>
      <c r="B212" s="319" t="s">
        <v>447</v>
      </c>
      <c r="C212" s="320"/>
      <c r="D212" s="320"/>
      <c r="E212" s="320"/>
      <c r="F212" s="320"/>
      <c r="G212" s="321"/>
      <c r="H212" s="89">
        <v>1</v>
      </c>
      <c r="I212" s="89">
        <v>12</v>
      </c>
      <c r="J212" s="84">
        <v>81600</v>
      </c>
    </row>
    <row r="213" spans="1:10" x14ac:dyDescent="0.25">
      <c r="A213" s="80">
        <v>4</v>
      </c>
      <c r="B213" s="319" t="s">
        <v>448</v>
      </c>
      <c r="C213" s="320"/>
      <c r="D213" s="320"/>
      <c r="E213" s="320"/>
      <c r="F213" s="320"/>
      <c r="G213" s="321"/>
      <c r="H213" s="89">
        <v>1</v>
      </c>
      <c r="I213" s="89">
        <v>1</v>
      </c>
      <c r="J213" s="84">
        <v>35000</v>
      </c>
    </row>
    <row r="214" spans="1:10" x14ac:dyDescent="0.25">
      <c r="A214" s="80">
        <v>5</v>
      </c>
      <c r="B214" s="319" t="s">
        <v>449</v>
      </c>
      <c r="C214" s="320"/>
      <c r="D214" s="320"/>
      <c r="E214" s="320"/>
      <c r="F214" s="320"/>
      <c r="G214" s="321"/>
      <c r="H214" s="89">
        <v>1</v>
      </c>
      <c r="I214" s="89">
        <v>12</v>
      </c>
      <c r="J214" s="84">
        <v>193024</v>
      </c>
    </row>
    <row r="215" spans="1:10" x14ac:dyDescent="0.25">
      <c r="A215" s="80">
        <v>6</v>
      </c>
      <c r="B215" s="319" t="s">
        <v>450</v>
      </c>
      <c r="C215" s="320"/>
      <c r="D215" s="320"/>
      <c r="E215" s="320"/>
      <c r="F215" s="320"/>
      <c r="G215" s="321"/>
      <c r="H215" s="89">
        <v>1</v>
      </c>
      <c r="I215" s="89">
        <v>12</v>
      </c>
      <c r="J215" s="84">
        <v>60000</v>
      </c>
    </row>
    <row r="216" spans="1:10" x14ac:dyDescent="0.25">
      <c r="A216" s="80">
        <v>7</v>
      </c>
      <c r="B216" s="319" t="s">
        <v>451</v>
      </c>
      <c r="C216" s="320"/>
      <c r="D216" s="320"/>
      <c r="E216" s="320"/>
      <c r="F216" s="320"/>
      <c r="G216" s="321"/>
      <c r="H216" s="89">
        <v>1</v>
      </c>
      <c r="I216" s="89">
        <v>1</v>
      </c>
      <c r="J216" s="84">
        <v>15000</v>
      </c>
    </row>
    <row r="217" spans="1:10" x14ac:dyDescent="0.25">
      <c r="A217" s="80">
        <v>8</v>
      </c>
      <c r="B217" s="319" t="s">
        <v>452</v>
      </c>
      <c r="C217" s="320"/>
      <c r="D217" s="320"/>
      <c r="E217" s="320"/>
      <c r="F217" s="320"/>
      <c r="G217" s="321"/>
      <c r="H217" s="89">
        <v>1</v>
      </c>
      <c r="I217" s="89">
        <v>12</v>
      </c>
      <c r="J217" s="84">
        <v>65000</v>
      </c>
    </row>
    <row r="218" spans="1:10" x14ac:dyDescent="0.25">
      <c r="A218" s="80">
        <v>9</v>
      </c>
      <c r="B218" s="319" t="s">
        <v>453</v>
      </c>
      <c r="C218" s="320"/>
      <c r="D218" s="320"/>
      <c r="E218" s="320"/>
      <c r="F218" s="320"/>
      <c r="G218" s="321"/>
      <c r="H218" s="89">
        <v>4</v>
      </c>
      <c r="I218" s="89">
        <v>4</v>
      </c>
      <c r="J218" s="84">
        <v>153600</v>
      </c>
    </row>
    <row r="219" spans="1:10" x14ac:dyDescent="0.25">
      <c r="A219" s="80">
        <v>10</v>
      </c>
      <c r="B219" s="319" t="s">
        <v>454</v>
      </c>
      <c r="C219" s="320"/>
      <c r="D219" s="320"/>
      <c r="E219" s="320"/>
      <c r="F219" s="320"/>
      <c r="G219" s="321"/>
      <c r="H219" s="89">
        <v>1</v>
      </c>
      <c r="I219" s="89">
        <v>12</v>
      </c>
      <c r="J219" s="84">
        <v>34500</v>
      </c>
    </row>
    <row r="220" spans="1:10" x14ac:dyDescent="0.25">
      <c r="A220" s="80">
        <v>11</v>
      </c>
      <c r="B220" s="319" t="s">
        <v>455</v>
      </c>
      <c r="C220" s="320"/>
      <c r="D220" s="320"/>
      <c r="E220" s="320"/>
      <c r="F220" s="320"/>
      <c r="G220" s="321"/>
      <c r="H220" s="89">
        <v>1</v>
      </c>
      <c r="I220" s="89">
        <v>1</v>
      </c>
      <c r="J220" s="84">
        <v>54080</v>
      </c>
    </row>
    <row r="221" spans="1:10" x14ac:dyDescent="0.25">
      <c r="A221" s="80">
        <v>12</v>
      </c>
      <c r="B221" s="319" t="s">
        <v>456</v>
      </c>
      <c r="C221" s="320"/>
      <c r="D221" s="320"/>
      <c r="E221" s="320"/>
      <c r="F221" s="320"/>
      <c r="G221" s="321"/>
      <c r="H221" s="89">
        <v>1</v>
      </c>
      <c r="I221" s="89">
        <v>1</v>
      </c>
      <c r="J221" s="84">
        <v>42000</v>
      </c>
    </row>
    <row r="222" spans="1:10" x14ac:dyDescent="0.25">
      <c r="A222" s="80">
        <v>13</v>
      </c>
      <c r="B222" s="319" t="s">
        <v>457</v>
      </c>
      <c r="C222" s="320"/>
      <c r="D222" s="320"/>
      <c r="E222" s="320"/>
      <c r="F222" s="320"/>
      <c r="G222" s="321"/>
      <c r="H222" s="89">
        <v>35</v>
      </c>
      <c r="I222" s="89">
        <v>3</v>
      </c>
      <c r="J222" s="84">
        <v>90000</v>
      </c>
    </row>
    <row r="223" spans="1:10" x14ac:dyDescent="0.25">
      <c r="A223" s="80">
        <v>14</v>
      </c>
      <c r="B223" s="319" t="s">
        <v>458</v>
      </c>
      <c r="C223" s="320"/>
      <c r="D223" s="320"/>
      <c r="E223" s="320"/>
      <c r="F223" s="320"/>
      <c r="G223" s="321"/>
      <c r="H223" s="89">
        <v>1</v>
      </c>
      <c r="I223" s="89">
        <v>1</v>
      </c>
      <c r="J223" s="84">
        <v>30000</v>
      </c>
    </row>
    <row r="224" spans="1:10" x14ac:dyDescent="0.25">
      <c r="A224" s="80">
        <v>15</v>
      </c>
      <c r="B224" s="124" t="s">
        <v>459</v>
      </c>
      <c r="C224" s="125"/>
      <c r="D224" s="125"/>
      <c r="E224" s="125"/>
      <c r="F224" s="125"/>
      <c r="G224" s="126"/>
      <c r="H224" s="89">
        <v>1</v>
      </c>
      <c r="I224" s="89">
        <v>1</v>
      </c>
      <c r="J224" s="84">
        <v>80000</v>
      </c>
    </row>
    <row r="225" spans="1:10" x14ac:dyDescent="0.25">
      <c r="A225" s="80">
        <v>16</v>
      </c>
      <c r="B225" s="124" t="s">
        <v>460</v>
      </c>
      <c r="C225" s="125"/>
      <c r="D225" s="125"/>
      <c r="E225" s="125"/>
      <c r="F225" s="125"/>
      <c r="G225" s="126"/>
      <c r="H225" s="89">
        <v>30</v>
      </c>
      <c r="I225" s="89">
        <v>1</v>
      </c>
      <c r="J225" s="84">
        <v>20000</v>
      </c>
    </row>
    <row r="226" spans="1:10" x14ac:dyDescent="0.25">
      <c r="A226" s="80">
        <v>17</v>
      </c>
      <c r="B226" s="319" t="s">
        <v>461</v>
      </c>
      <c r="C226" s="320"/>
      <c r="D226" s="320"/>
      <c r="E226" s="320"/>
      <c r="F226" s="320"/>
      <c r="G226" s="321"/>
      <c r="H226" s="89">
        <v>1</v>
      </c>
      <c r="I226" s="89">
        <v>1</v>
      </c>
      <c r="J226" s="84">
        <v>35000</v>
      </c>
    </row>
    <row r="227" spans="1:10" x14ac:dyDescent="0.25">
      <c r="A227" s="80">
        <v>18</v>
      </c>
      <c r="B227" s="124" t="s">
        <v>462</v>
      </c>
      <c r="C227" s="125"/>
      <c r="D227" s="125"/>
      <c r="E227" s="125"/>
      <c r="F227" s="125"/>
      <c r="G227" s="126"/>
      <c r="H227" s="89">
        <v>1</v>
      </c>
      <c r="I227" s="89">
        <v>1</v>
      </c>
      <c r="J227" s="84">
        <v>30000</v>
      </c>
    </row>
    <row r="228" spans="1:10" x14ac:dyDescent="0.25">
      <c r="A228" s="80">
        <v>19</v>
      </c>
      <c r="B228" s="124" t="s">
        <v>463</v>
      </c>
      <c r="C228" s="125"/>
      <c r="D228" s="125"/>
      <c r="E228" s="125"/>
      <c r="F228" s="125"/>
      <c r="G228" s="126"/>
      <c r="H228" s="89">
        <v>1</v>
      </c>
      <c r="I228" s="89">
        <v>12</v>
      </c>
      <c r="J228" s="84">
        <v>238160</v>
      </c>
    </row>
    <row r="229" spans="1:10" x14ac:dyDescent="0.25">
      <c r="A229" s="80">
        <v>20</v>
      </c>
      <c r="B229" s="124" t="s">
        <v>464</v>
      </c>
      <c r="C229" s="125"/>
      <c r="D229" s="125"/>
      <c r="E229" s="125"/>
      <c r="F229" s="125"/>
      <c r="G229" s="126"/>
      <c r="H229" s="89">
        <v>1</v>
      </c>
      <c r="I229" s="89">
        <v>12</v>
      </c>
      <c r="J229" s="84">
        <v>180000</v>
      </c>
    </row>
    <row r="230" spans="1:10" x14ac:dyDescent="0.25">
      <c r="A230" s="80">
        <v>21</v>
      </c>
      <c r="B230" s="124" t="s">
        <v>465</v>
      </c>
      <c r="C230" s="125"/>
      <c r="D230" s="125"/>
      <c r="E230" s="125"/>
      <c r="F230" s="125"/>
      <c r="G230" s="126"/>
      <c r="H230" s="89">
        <v>1</v>
      </c>
      <c r="I230" s="89">
        <v>2</v>
      </c>
      <c r="J230" s="84">
        <v>20000</v>
      </c>
    </row>
    <row r="231" spans="1:10" x14ac:dyDescent="0.25">
      <c r="A231" s="80">
        <v>22</v>
      </c>
      <c r="B231" s="124" t="s">
        <v>466</v>
      </c>
      <c r="C231" s="125"/>
      <c r="D231" s="125"/>
      <c r="E231" s="125"/>
      <c r="F231" s="125"/>
      <c r="G231" s="126"/>
      <c r="H231" s="89">
        <v>1</v>
      </c>
      <c r="I231" s="89">
        <v>5</v>
      </c>
      <c r="J231" s="84">
        <v>50700</v>
      </c>
    </row>
    <row r="232" spans="1:10" x14ac:dyDescent="0.25">
      <c r="A232" s="80">
        <v>23</v>
      </c>
      <c r="B232" s="124" t="s">
        <v>467</v>
      </c>
      <c r="C232" s="125"/>
      <c r="D232" s="125"/>
      <c r="E232" s="125"/>
      <c r="F232" s="125"/>
      <c r="G232" s="126"/>
      <c r="H232" s="89">
        <v>4</v>
      </c>
      <c r="I232" s="89">
        <v>4</v>
      </c>
      <c r="J232" s="84">
        <f>585000-250000</f>
        <v>335000</v>
      </c>
    </row>
    <row r="233" spans="1:10" x14ac:dyDescent="0.25">
      <c r="A233" s="178">
        <v>24</v>
      </c>
      <c r="B233" s="175" t="s">
        <v>467</v>
      </c>
      <c r="C233" s="176"/>
      <c r="D233" s="176"/>
      <c r="E233" s="176"/>
      <c r="F233" s="176"/>
      <c r="G233" s="177"/>
      <c r="H233" s="179">
        <v>1</v>
      </c>
      <c r="I233" s="179">
        <v>1</v>
      </c>
      <c r="J233" s="84">
        <f>304956+57739.39</f>
        <v>362695.39</v>
      </c>
    </row>
    <row r="234" spans="1:10" x14ac:dyDescent="0.25">
      <c r="A234" s="80">
        <v>25</v>
      </c>
      <c r="B234" s="124" t="s">
        <v>468</v>
      </c>
      <c r="C234" s="125"/>
      <c r="D234" s="125"/>
      <c r="E234" s="125"/>
      <c r="F234" s="125"/>
      <c r="G234" s="126"/>
      <c r="H234" s="89">
        <v>1</v>
      </c>
      <c r="I234" s="89">
        <v>2</v>
      </c>
      <c r="J234" s="84">
        <v>30000</v>
      </c>
    </row>
    <row r="235" spans="1:10" x14ac:dyDescent="0.25">
      <c r="A235" s="80">
        <v>26</v>
      </c>
      <c r="B235" s="319" t="s">
        <v>469</v>
      </c>
      <c r="C235" s="320"/>
      <c r="D235" s="320"/>
      <c r="E235" s="320"/>
      <c r="F235" s="320"/>
      <c r="G235" s="321"/>
      <c r="H235" s="89">
        <v>1</v>
      </c>
      <c r="I235" s="89">
        <v>1</v>
      </c>
      <c r="J235" s="84">
        <v>30000</v>
      </c>
    </row>
    <row r="236" spans="1:10" x14ac:dyDescent="0.25">
      <c r="A236" s="98"/>
      <c r="B236" s="331" t="s">
        <v>355</v>
      </c>
      <c r="C236" s="332"/>
      <c r="D236" s="332"/>
      <c r="E236" s="332"/>
      <c r="F236" s="332"/>
      <c r="G236" s="333"/>
      <c r="H236" s="89" t="s">
        <v>46</v>
      </c>
      <c r="I236" s="89" t="s">
        <v>46</v>
      </c>
      <c r="J236" s="128">
        <f>SUM(J210:J235)</f>
        <v>2388079.39</v>
      </c>
    </row>
    <row r="237" spans="1:10" ht="20.25" customHeight="1" x14ac:dyDescent="0.25">
      <c r="A237" s="107"/>
      <c r="B237" s="108"/>
      <c r="C237" s="108"/>
      <c r="D237" s="108"/>
      <c r="E237" s="108"/>
      <c r="F237" s="108"/>
      <c r="G237" s="108"/>
      <c r="H237" s="109"/>
      <c r="I237" s="110" t="s">
        <v>593</v>
      </c>
      <c r="J237" s="111">
        <f>J209+J236</f>
        <v>4120832.8600000003</v>
      </c>
    </row>
    <row r="239" spans="1:10" ht="65.25" customHeight="1" x14ac:dyDescent="0.25">
      <c r="A239" s="334" t="s">
        <v>470</v>
      </c>
      <c r="B239" s="334"/>
      <c r="C239" s="334"/>
      <c r="D239" s="334"/>
      <c r="E239" s="334"/>
      <c r="F239" s="334"/>
      <c r="G239" s="334"/>
      <c r="H239" s="334"/>
      <c r="I239" s="334"/>
      <c r="J239" s="334"/>
    </row>
    <row r="240" spans="1:10" ht="12" customHeight="1" x14ac:dyDescent="0.25">
      <c r="A240" s="334"/>
      <c r="B240" s="334"/>
      <c r="C240" s="334"/>
      <c r="D240" s="334"/>
      <c r="E240" s="334"/>
      <c r="F240" s="334"/>
      <c r="G240" s="334"/>
      <c r="H240" s="334"/>
      <c r="I240" s="334"/>
      <c r="J240" s="334"/>
    </row>
    <row r="241" spans="1:10" ht="25.5" x14ac:dyDescent="0.25">
      <c r="A241" s="131" t="s">
        <v>344</v>
      </c>
      <c r="B241" s="335" t="s">
        <v>409</v>
      </c>
      <c r="C241" s="335"/>
      <c r="D241" s="335"/>
      <c r="E241" s="335"/>
      <c r="F241" s="335"/>
      <c r="G241" s="335"/>
      <c r="H241" s="335"/>
      <c r="I241" s="131" t="s">
        <v>471</v>
      </c>
      <c r="J241" s="131" t="s">
        <v>472</v>
      </c>
    </row>
    <row r="242" spans="1:10" x14ac:dyDescent="0.25">
      <c r="A242" s="89">
        <v>1</v>
      </c>
      <c r="B242" s="336">
        <v>2</v>
      </c>
      <c r="C242" s="336"/>
      <c r="D242" s="336"/>
      <c r="E242" s="336"/>
      <c r="F242" s="336"/>
      <c r="G242" s="336"/>
      <c r="H242" s="336"/>
      <c r="I242" s="89">
        <v>3</v>
      </c>
      <c r="J242" s="89">
        <v>4</v>
      </c>
    </row>
    <row r="243" spans="1:10" x14ac:dyDescent="0.25">
      <c r="A243" s="115" t="s">
        <v>34</v>
      </c>
      <c r="B243" s="329" t="s">
        <v>473</v>
      </c>
      <c r="C243" s="329"/>
      <c r="D243" s="329"/>
      <c r="E243" s="329"/>
      <c r="F243" s="329"/>
      <c r="G243" s="329"/>
      <c r="H243" s="329"/>
      <c r="I243" s="80">
        <v>4</v>
      </c>
      <c r="J243" s="97">
        <f>129059-280-35000</f>
        <v>93779</v>
      </c>
    </row>
    <row r="244" spans="1:10" x14ac:dyDescent="0.25">
      <c r="A244" s="115" t="s">
        <v>35</v>
      </c>
      <c r="B244" s="329" t="s">
        <v>474</v>
      </c>
      <c r="C244" s="329"/>
      <c r="D244" s="329"/>
      <c r="E244" s="329"/>
      <c r="F244" s="329"/>
      <c r="G244" s="329"/>
      <c r="H244" s="329"/>
      <c r="I244" s="80">
        <v>1</v>
      </c>
      <c r="J244" s="97">
        <v>1226480</v>
      </c>
    </row>
    <row r="245" spans="1:10" x14ac:dyDescent="0.25">
      <c r="A245" s="115" t="s">
        <v>36</v>
      </c>
      <c r="B245" s="329" t="s">
        <v>475</v>
      </c>
      <c r="C245" s="329"/>
      <c r="D245" s="329"/>
      <c r="E245" s="329"/>
      <c r="F245" s="329"/>
      <c r="G245" s="329"/>
      <c r="H245" s="329"/>
      <c r="I245" s="80">
        <v>1</v>
      </c>
      <c r="J245" s="97">
        <v>54000</v>
      </c>
    </row>
    <row r="246" spans="1:10" x14ac:dyDescent="0.25">
      <c r="A246" s="115" t="s">
        <v>37</v>
      </c>
      <c r="B246" s="329" t="s">
        <v>476</v>
      </c>
      <c r="C246" s="329"/>
      <c r="D246" s="329"/>
      <c r="E246" s="329"/>
      <c r="F246" s="329"/>
      <c r="G246" s="329"/>
      <c r="H246" s="329"/>
      <c r="I246" s="80">
        <v>3</v>
      </c>
      <c r="J246" s="84">
        <f>20000+4400</f>
        <v>24400</v>
      </c>
    </row>
    <row r="247" spans="1:10" x14ac:dyDescent="0.25">
      <c r="A247" s="115" t="s">
        <v>38</v>
      </c>
      <c r="B247" s="329" t="s">
        <v>477</v>
      </c>
      <c r="C247" s="329"/>
      <c r="D247" s="329"/>
      <c r="E247" s="329"/>
      <c r="F247" s="329"/>
      <c r="G247" s="329"/>
      <c r="H247" s="329"/>
      <c r="I247" s="80">
        <v>2</v>
      </c>
      <c r="J247" s="97">
        <v>35000</v>
      </c>
    </row>
    <row r="248" spans="1:10" x14ac:dyDescent="0.25">
      <c r="A248" s="115" t="s">
        <v>39</v>
      </c>
      <c r="B248" s="329" t="s">
        <v>478</v>
      </c>
      <c r="C248" s="329"/>
      <c r="D248" s="329"/>
      <c r="E248" s="329"/>
      <c r="F248" s="329"/>
      <c r="G248" s="329"/>
      <c r="H248" s="329"/>
      <c r="I248" s="80">
        <v>1</v>
      </c>
      <c r="J248" s="97">
        <v>50000</v>
      </c>
    </row>
    <row r="249" spans="1:10" x14ac:dyDescent="0.25">
      <c r="A249" s="115" t="s">
        <v>40</v>
      </c>
      <c r="B249" s="329" t="s">
        <v>479</v>
      </c>
      <c r="C249" s="329"/>
      <c r="D249" s="329"/>
      <c r="E249" s="329"/>
      <c r="F249" s="329"/>
      <c r="G249" s="329"/>
      <c r="H249" s="329"/>
      <c r="I249" s="80">
        <v>1</v>
      </c>
      <c r="J249" s="97">
        <v>30000</v>
      </c>
    </row>
    <row r="250" spans="1:10" x14ac:dyDescent="0.25">
      <c r="A250" s="115" t="s">
        <v>41</v>
      </c>
      <c r="B250" s="329" t="s">
        <v>480</v>
      </c>
      <c r="C250" s="329"/>
      <c r="D250" s="329"/>
      <c r="E250" s="329"/>
      <c r="F250" s="329"/>
      <c r="G250" s="329"/>
      <c r="H250" s="329"/>
      <c r="I250" s="80">
        <v>3</v>
      </c>
      <c r="J250" s="97">
        <v>48200</v>
      </c>
    </row>
    <row r="251" spans="1:10" x14ac:dyDescent="0.25">
      <c r="A251" s="115" t="s">
        <v>42</v>
      </c>
      <c r="B251" s="329" t="s">
        <v>481</v>
      </c>
      <c r="C251" s="329"/>
      <c r="D251" s="329"/>
      <c r="E251" s="329"/>
      <c r="F251" s="329"/>
      <c r="G251" s="329"/>
      <c r="H251" s="329"/>
      <c r="I251" s="115" t="s">
        <v>35</v>
      </c>
      <c r="J251" s="84">
        <f>90000+50000</f>
        <v>140000</v>
      </c>
    </row>
    <row r="252" spans="1:10" ht="12.75" customHeight="1" x14ac:dyDescent="0.25">
      <c r="A252" s="115" t="s">
        <v>43</v>
      </c>
      <c r="B252" s="329" t="s">
        <v>482</v>
      </c>
      <c r="C252" s="329"/>
      <c r="D252" s="329"/>
      <c r="E252" s="329"/>
      <c r="F252" s="329"/>
      <c r="G252" s="329"/>
      <c r="H252" s="329"/>
      <c r="I252" s="115">
        <v>1</v>
      </c>
      <c r="J252" s="97">
        <v>125000</v>
      </c>
    </row>
    <row r="253" spans="1:10" hidden="1" x14ac:dyDescent="0.25">
      <c r="A253" s="115" t="s">
        <v>483</v>
      </c>
      <c r="B253" s="329" t="s">
        <v>484</v>
      </c>
      <c r="C253" s="329"/>
      <c r="D253" s="329"/>
      <c r="E253" s="329"/>
      <c r="F253" s="329"/>
      <c r="G253" s="329"/>
      <c r="H253" s="329"/>
      <c r="I253" s="115" t="s">
        <v>34</v>
      </c>
      <c r="J253" s="84">
        <v>5000</v>
      </c>
    </row>
    <row r="254" spans="1:10" x14ac:dyDescent="0.25">
      <c r="A254" s="115" t="s">
        <v>485</v>
      </c>
      <c r="B254" s="329" t="s">
        <v>486</v>
      </c>
      <c r="C254" s="329"/>
      <c r="D254" s="329"/>
      <c r="E254" s="329"/>
      <c r="F254" s="329"/>
      <c r="G254" s="329"/>
      <c r="H254" s="329"/>
      <c r="I254" s="80">
        <v>1</v>
      </c>
      <c r="J254" s="97">
        <v>28600</v>
      </c>
    </row>
    <row r="255" spans="1:10" x14ac:dyDescent="0.25">
      <c r="A255" s="115" t="s">
        <v>487</v>
      </c>
      <c r="B255" s="329" t="s">
        <v>488</v>
      </c>
      <c r="C255" s="329"/>
      <c r="D255" s="329"/>
      <c r="E255" s="329"/>
      <c r="F255" s="329"/>
      <c r="G255" s="329"/>
      <c r="H255" s="329"/>
      <c r="I255" s="80">
        <v>1</v>
      </c>
      <c r="J255" s="97">
        <v>9000</v>
      </c>
    </row>
    <row r="256" spans="1:10" x14ac:dyDescent="0.25">
      <c r="A256" s="115" t="s">
        <v>489</v>
      </c>
      <c r="B256" s="329" t="s">
        <v>490</v>
      </c>
      <c r="C256" s="329"/>
      <c r="D256" s="329"/>
      <c r="E256" s="329"/>
      <c r="F256" s="329"/>
      <c r="G256" s="329"/>
      <c r="H256" s="329"/>
      <c r="I256" s="80">
        <v>1</v>
      </c>
      <c r="J256" s="84">
        <f>150000+200000-141571.96</f>
        <v>208428.04</v>
      </c>
    </row>
    <row r="257" spans="1:10" x14ac:dyDescent="0.25">
      <c r="A257" s="98"/>
      <c r="B257" s="328" t="s">
        <v>355</v>
      </c>
      <c r="C257" s="328"/>
      <c r="D257" s="328"/>
      <c r="E257" s="328"/>
      <c r="F257" s="328"/>
      <c r="G257" s="328"/>
      <c r="H257" s="328"/>
      <c r="I257" s="80" t="s">
        <v>46</v>
      </c>
      <c r="J257" s="133">
        <f>SUM(J243:J256)</f>
        <v>2077887.04</v>
      </c>
    </row>
    <row r="258" spans="1:10" x14ac:dyDescent="0.25">
      <c r="A258" s="115" t="s">
        <v>34</v>
      </c>
      <c r="B258" s="329" t="s">
        <v>491</v>
      </c>
      <c r="C258" s="329"/>
      <c r="D258" s="329"/>
      <c r="E258" s="329"/>
      <c r="F258" s="329"/>
      <c r="G258" s="329"/>
      <c r="H258" s="329"/>
      <c r="I258" s="80">
        <v>1</v>
      </c>
      <c r="J258" s="84">
        <v>560815</v>
      </c>
    </row>
    <row r="259" spans="1:10" x14ac:dyDescent="0.25">
      <c r="A259" s="98"/>
      <c r="B259" s="328" t="s">
        <v>355</v>
      </c>
      <c r="C259" s="328"/>
      <c r="D259" s="328"/>
      <c r="E259" s="328"/>
      <c r="F259" s="328"/>
      <c r="G259" s="328"/>
      <c r="H259" s="328"/>
      <c r="I259" s="80" t="s">
        <v>46</v>
      </c>
      <c r="J259" s="133">
        <f>J258</f>
        <v>560815</v>
      </c>
    </row>
    <row r="260" spans="1:10" x14ac:dyDescent="0.25">
      <c r="A260" s="115" t="s">
        <v>34</v>
      </c>
      <c r="B260" s="329" t="s">
        <v>492</v>
      </c>
      <c r="C260" s="329"/>
      <c r="D260" s="329"/>
      <c r="E260" s="329"/>
      <c r="F260" s="329"/>
      <c r="G260" s="329"/>
      <c r="H260" s="329"/>
      <c r="I260" s="80">
        <v>1</v>
      </c>
      <c r="J260" s="84">
        <f>3467679.96-573228.12</f>
        <v>2894451.84</v>
      </c>
    </row>
    <row r="261" spans="1:10" x14ac:dyDescent="0.25">
      <c r="A261" s="98"/>
      <c r="B261" s="328" t="s">
        <v>355</v>
      </c>
      <c r="C261" s="328"/>
      <c r="D261" s="328"/>
      <c r="E261" s="328"/>
      <c r="F261" s="328"/>
      <c r="G261" s="328"/>
      <c r="H261" s="328"/>
      <c r="I261" s="80" t="s">
        <v>46</v>
      </c>
      <c r="J261" s="128">
        <f>J260</f>
        <v>2894451.84</v>
      </c>
    </row>
    <row r="262" spans="1:10" ht="20.25" customHeight="1" x14ac:dyDescent="0.25">
      <c r="A262" s="107"/>
      <c r="B262" s="108"/>
      <c r="C262" s="108"/>
      <c r="D262" s="108"/>
      <c r="E262" s="108"/>
      <c r="F262" s="108"/>
      <c r="G262" s="108"/>
      <c r="H262" s="109"/>
      <c r="I262" s="110" t="s">
        <v>594</v>
      </c>
      <c r="J262" s="111">
        <f>J257+J259+J261</f>
        <v>5533153.8799999999</v>
      </c>
    </row>
    <row r="263" spans="1:10" ht="37.5" customHeight="1" x14ac:dyDescent="0.25"/>
    <row r="264" spans="1:10" x14ac:dyDescent="0.25">
      <c r="A264" s="330" t="s">
        <v>493</v>
      </c>
      <c r="B264" s="330"/>
      <c r="C264" s="330"/>
      <c r="D264" s="330"/>
      <c r="E264" s="330"/>
      <c r="F264" s="330"/>
      <c r="G264" s="330"/>
      <c r="H264" s="330"/>
      <c r="I264" s="330"/>
      <c r="J264" s="330"/>
    </row>
    <row r="265" spans="1:10" ht="17.25" customHeight="1" x14ac:dyDescent="0.25"/>
    <row r="266" spans="1:10" ht="25.5" x14ac:dyDescent="0.25">
      <c r="A266" s="94" t="s">
        <v>344</v>
      </c>
      <c r="B266" s="326" t="s">
        <v>409</v>
      </c>
      <c r="C266" s="326"/>
      <c r="D266" s="326"/>
      <c r="E266" s="326"/>
      <c r="F266" s="326"/>
      <c r="G266" s="326"/>
      <c r="H266" s="94" t="s">
        <v>436</v>
      </c>
      <c r="I266" s="94" t="s">
        <v>494</v>
      </c>
      <c r="J266" s="94" t="s">
        <v>495</v>
      </c>
    </row>
    <row r="267" spans="1:10" x14ac:dyDescent="0.25">
      <c r="A267" s="80">
        <v>1</v>
      </c>
      <c r="B267" s="327">
        <v>2</v>
      </c>
      <c r="C267" s="327"/>
      <c r="D267" s="327"/>
      <c r="E267" s="327"/>
      <c r="F267" s="327"/>
      <c r="G267" s="327"/>
      <c r="H267" s="80">
        <v>3</v>
      </c>
      <c r="I267" s="80">
        <v>4</v>
      </c>
      <c r="J267" s="80">
        <v>5</v>
      </c>
    </row>
    <row r="268" spans="1:10" x14ac:dyDescent="0.25">
      <c r="A268" s="89">
        <v>1</v>
      </c>
      <c r="B268" s="319" t="s">
        <v>496</v>
      </c>
      <c r="C268" s="323"/>
      <c r="D268" s="323"/>
      <c r="E268" s="323"/>
      <c r="F268" s="323"/>
      <c r="G268" s="324"/>
      <c r="H268" s="89">
        <v>1600</v>
      </c>
      <c r="I268" s="89">
        <v>625</v>
      </c>
      <c r="J268" s="118">
        <f>H268*I268</f>
        <v>1000000</v>
      </c>
    </row>
    <row r="269" spans="1:10" x14ac:dyDescent="0.25">
      <c r="A269" s="89">
        <v>2</v>
      </c>
      <c r="B269" s="319" t="s">
        <v>497</v>
      </c>
      <c r="C269" s="323"/>
      <c r="D269" s="323"/>
      <c r="E269" s="323"/>
      <c r="F269" s="323"/>
      <c r="G269" s="324"/>
      <c r="H269" s="89">
        <v>40</v>
      </c>
      <c r="I269" s="89">
        <v>7125</v>
      </c>
      <c r="J269" s="118">
        <f>H269*I269</f>
        <v>285000</v>
      </c>
    </row>
    <row r="270" spans="1:10" x14ac:dyDescent="0.25">
      <c r="A270" s="89">
        <v>3</v>
      </c>
      <c r="B270" s="319" t="s">
        <v>498</v>
      </c>
      <c r="C270" s="323"/>
      <c r="D270" s="323"/>
      <c r="E270" s="323"/>
      <c r="F270" s="323"/>
      <c r="G270" s="324"/>
      <c r="H270" s="89">
        <v>50</v>
      </c>
      <c r="I270" s="89">
        <v>2789.02</v>
      </c>
      <c r="J270" s="118">
        <f>H270*I270</f>
        <v>139451</v>
      </c>
    </row>
    <row r="271" spans="1:10" x14ac:dyDescent="0.25">
      <c r="A271" s="89">
        <v>4</v>
      </c>
      <c r="B271" s="124" t="s">
        <v>499</v>
      </c>
      <c r="C271" s="134"/>
      <c r="D271" s="134"/>
      <c r="E271" s="134"/>
      <c r="F271" s="134"/>
      <c r="G271" s="135"/>
      <c r="H271" s="89">
        <v>1</v>
      </c>
      <c r="I271" s="89">
        <f>60000+4250.91</f>
        <v>64250.91</v>
      </c>
      <c r="J271" s="118">
        <f>I271</f>
        <v>64250.91</v>
      </c>
    </row>
    <row r="272" spans="1:10" x14ac:dyDescent="0.25">
      <c r="A272" s="89">
        <v>5</v>
      </c>
      <c r="B272" s="124" t="s">
        <v>500</v>
      </c>
      <c r="C272" s="134"/>
      <c r="D272" s="134"/>
      <c r="E272" s="134"/>
      <c r="F272" s="134"/>
      <c r="G272" s="135"/>
      <c r="H272" s="89">
        <v>16</v>
      </c>
      <c r="I272" s="89">
        <v>12500</v>
      </c>
      <c r="J272" s="118">
        <f t="shared" ref="J272:J282" si="1">H272*I272</f>
        <v>200000</v>
      </c>
    </row>
    <row r="273" spans="1:10" x14ac:dyDescent="0.25">
      <c r="A273" s="89">
        <v>6</v>
      </c>
      <c r="B273" s="124" t="s">
        <v>501</v>
      </c>
      <c r="C273" s="134"/>
      <c r="D273" s="134"/>
      <c r="E273" s="134"/>
      <c r="F273" s="134"/>
      <c r="G273" s="135"/>
      <c r="H273" s="89">
        <v>8</v>
      </c>
      <c r="I273" s="89">
        <v>60625</v>
      </c>
      <c r="J273" s="118">
        <f t="shared" si="1"/>
        <v>485000</v>
      </c>
    </row>
    <row r="274" spans="1:10" x14ac:dyDescent="0.25">
      <c r="A274" s="89">
        <v>7</v>
      </c>
      <c r="B274" s="124" t="s">
        <v>502</v>
      </c>
      <c r="C274" s="134"/>
      <c r="D274" s="134"/>
      <c r="E274" s="134"/>
      <c r="F274" s="134"/>
      <c r="G274" s="135"/>
      <c r="H274" s="89">
        <v>10</v>
      </c>
      <c r="I274" s="89">
        <v>11674</v>
      </c>
      <c r="J274" s="118">
        <f t="shared" si="1"/>
        <v>116740</v>
      </c>
    </row>
    <row r="275" spans="1:10" x14ac:dyDescent="0.25">
      <c r="A275" s="89">
        <v>8</v>
      </c>
      <c r="B275" s="319" t="s">
        <v>503</v>
      </c>
      <c r="C275" s="323"/>
      <c r="D275" s="323"/>
      <c r="E275" s="323"/>
      <c r="F275" s="323"/>
      <c r="G275" s="324"/>
      <c r="H275" s="89">
        <v>20</v>
      </c>
      <c r="I275" s="89">
        <v>4550</v>
      </c>
      <c r="J275" s="118">
        <f t="shared" si="1"/>
        <v>91000</v>
      </c>
    </row>
    <row r="276" spans="1:10" x14ac:dyDescent="0.25">
      <c r="A276" s="89">
        <v>9</v>
      </c>
      <c r="B276" s="124" t="s">
        <v>504</v>
      </c>
      <c r="C276" s="134"/>
      <c r="D276" s="134"/>
      <c r="E276" s="134"/>
      <c r="F276" s="134"/>
      <c r="G276" s="135"/>
      <c r="H276" s="89">
        <v>25</v>
      </c>
      <c r="I276" s="89">
        <v>18370</v>
      </c>
      <c r="J276" s="118">
        <f t="shared" si="1"/>
        <v>459250</v>
      </c>
    </row>
    <row r="277" spans="1:10" x14ac:dyDescent="0.25">
      <c r="A277" s="89">
        <v>10</v>
      </c>
      <c r="B277" s="124" t="s">
        <v>505</v>
      </c>
      <c r="C277" s="134"/>
      <c r="D277" s="134"/>
      <c r="E277" s="134"/>
      <c r="F277" s="134"/>
      <c r="G277" s="135"/>
      <c r="H277" s="89">
        <v>2</v>
      </c>
      <c r="I277" s="89">
        <v>44890</v>
      </c>
      <c r="J277" s="118">
        <f t="shared" si="1"/>
        <v>89780</v>
      </c>
    </row>
    <row r="278" spans="1:10" x14ac:dyDescent="0.25">
      <c r="A278" s="89">
        <v>11</v>
      </c>
      <c r="B278" s="124" t="s">
        <v>506</v>
      </c>
      <c r="C278" s="134"/>
      <c r="D278" s="134"/>
      <c r="E278" s="134"/>
      <c r="F278" s="134"/>
      <c r="G278" s="135"/>
      <c r="H278" s="89">
        <v>1</v>
      </c>
      <c r="I278" s="89">
        <v>29000</v>
      </c>
      <c r="J278" s="118">
        <f t="shared" si="1"/>
        <v>29000</v>
      </c>
    </row>
    <row r="279" spans="1:10" x14ac:dyDescent="0.25">
      <c r="A279" s="89">
        <v>12</v>
      </c>
      <c r="B279" s="124" t="s">
        <v>507</v>
      </c>
      <c r="C279" s="134"/>
      <c r="D279" s="134"/>
      <c r="E279" s="134"/>
      <c r="F279" s="134"/>
      <c r="G279" s="135"/>
      <c r="H279" s="89">
        <v>1</v>
      </c>
      <c r="I279" s="89">
        <v>7655</v>
      </c>
      <c r="J279" s="118">
        <f t="shared" si="1"/>
        <v>7655</v>
      </c>
    </row>
    <row r="280" spans="1:10" x14ac:dyDescent="0.25">
      <c r="A280" s="89">
        <v>13</v>
      </c>
      <c r="B280" s="124" t="s">
        <v>508</v>
      </c>
      <c r="C280" s="134"/>
      <c r="D280" s="134"/>
      <c r="E280" s="134"/>
      <c r="F280" s="134"/>
      <c r="G280" s="135"/>
      <c r="H280" s="89">
        <v>1</v>
      </c>
      <c r="I280" s="89">
        <v>353500</v>
      </c>
      <c r="J280" s="118">
        <f t="shared" si="1"/>
        <v>353500</v>
      </c>
    </row>
    <row r="281" spans="1:10" x14ac:dyDescent="0.25">
      <c r="A281" s="89">
        <v>14</v>
      </c>
      <c r="B281" s="319" t="s">
        <v>498</v>
      </c>
      <c r="C281" s="323"/>
      <c r="D281" s="323"/>
      <c r="E281" s="323"/>
      <c r="F281" s="323"/>
      <c r="G281" s="324"/>
      <c r="H281" s="89">
        <v>25</v>
      </c>
      <c r="I281" s="89">
        <v>4436.76</v>
      </c>
      <c r="J281" s="118">
        <f>H281*I281</f>
        <v>110919</v>
      </c>
    </row>
    <row r="282" spans="1:10" x14ac:dyDescent="0.25">
      <c r="A282" s="89">
        <v>15</v>
      </c>
      <c r="B282" s="319" t="s">
        <v>509</v>
      </c>
      <c r="C282" s="323"/>
      <c r="D282" s="323"/>
      <c r="E282" s="323"/>
      <c r="F282" s="323"/>
      <c r="G282" s="324"/>
      <c r="H282" s="89">
        <v>60</v>
      </c>
      <c r="I282" s="89">
        <v>750</v>
      </c>
      <c r="J282" s="118">
        <f t="shared" si="1"/>
        <v>45000</v>
      </c>
    </row>
    <row r="283" spans="1:10" x14ac:dyDescent="0.25">
      <c r="A283" s="89">
        <v>16</v>
      </c>
      <c r="B283" s="124" t="s">
        <v>510</v>
      </c>
      <c r="C283" s="134"/>
      <c r="D283" s="134"/>
      <c r="E283" s="134"/>
      <c r="F283" s="134"/>
      <c r="G283" s="135"/>
      <c r="H283" s="89">
        <v>70</v>
      </c>
      <c r="I283" s="89">
        <v>319</v>
      </c>
      <c r="J283" s="118">
        <v>22330</v>
      </c>
    </row>
    <row r="284" spans="1:10" ht="19.5" customHeight="1" x14ac:dyDescent="0.25">
      <c r="A284" s="105"/>
      <c r="B284" s="325" t="s">
        <v>355</v>
      </c>
      <c r="C284" s="325"/>
      <c r="D284" s="325"/>
      <c r="E284" s="325"/>
      <c r="F284" s="325"/>
      <c r="G284" s="325"/>
      <c r="H284" s="84"/>
      <c r="I284" s="89" t="s">
        <v>46</v>
      </c>
      <c r="J284" s="128">
        <f>SUM(J268:J283)</f>
        <v>3498875.91</v>
      </c>
    </row>
    <row r="285" spans="1:10" x14ac:dyDescent="0.25">
      <c r="A285" s="89">
        <v>1</v>
      </c>
      <c r="B285" s="319" t="s">
        <v>511</v>
      </c>
      <c r="C285" s="323"/>
      <c r="D285" s="323"/>
      <c r="E285" s="323"/>
      <c r="F285" s="323"/>
      <c r="G285" s="324"/>
      <c r="H285" s="89"/>
      <c r="I285" s="89"/>
      <c r="J285" s="118">
        <f>H285*I285</f>
        <v>0</v>
      </c>
    </row>
    <row r="286" spans="1:10" x14ac:dyDescent="0.25">
      <c r="A286" s="105"/>
      <c r="B286" s="325" t="s">
        <v>355</v>
      </c>
      <c r="C286" s="325"/>
      <c r="D286" s="325"/>
      <c r="E286" s="325"/>
      <c r="F286" s="325"/>
      <c r="G286" s="325"/>
      <c r="H286" s="84"/>
      <c r="I286" s="89" t="s">
        <v>46</v>
      </c>
      <c r="J286" s="128">
        <f>SUM(J285:J285)</f>
        <v>0</v>
      </c>
    </row>
    <row r="287" spans="1:10" x14ac:dyDescent="0.25">
      <c r="A287" s="89">
        <v>1</v>
      </c>
      <c r="B287" s="319" t="s">
        <v>512</v>
      </c>
      <c r="C287" s="323"/>
      <c r="D287" s="323"/>
      <c r="E287" s="323"/>
      <c r="F287" s="323"/>
      <c r="G287" s="324"/>
      <c r="H287" s="89">
        <v>180</v>
      </c>
      <c r="I287" s="89">
        <v>500</v>
      </c>
      <c r="J287" s="118">
        <f>H287*I287</f>
        <v>90000</v>
      </c>
    </row>
    <row r="288" spans="1:10" x14ac:dyDescent="0.25">
      <c r="A288" s="89">
        <v>2</v>
      </c>
      <c r="B288" s="319" t="s">
        <v>513</v>
      </c>
      <c r="C288" s="323"/>
      <c r="D288" s="323"/>
      <c r="E288" s="323"/>
      <c r="F288" s="323"/>
      <c r="G288" s="324"/>
      <c r="H288" s="89">
        <v>30</v>
      </c>
      <c r="I288" s="136">
        <v>800</v>
      </c>
      <c r="J288" s="118">
        <f>H288*I288</f>
        <v>24000</v>
      </c>
    </row>
    <row r="289" spans="1:10" x14ac:dyDescent="0.25">
      <c r="A289" s="89">
        <v>3</v>
      </c>
      <c r="B289" s="319" t="s">
        <v>514</v>
      </c>
      <c r="C289" s="323"/>
      <c r="D289" s="323"/>
      <c r="E289" s="323"/>
      <c r="F289" s="323"/>
      <c r="G289" s="324"/>
      <c r="H289" s="89">
        <v>8</v>
      </c>
      <c r="I289" s="89">
        <v>2500</v>
      </c>
      <c r="J289" s="118">
        <f>H289*I289</f>
        <v>20000</v>
      </c>
    </row>
    <row r="290" spans="1:10" x14ac:dyDescent="0.25">
      <c r="A290" s="89">
        <v>4</v>
      </c>
      <c r="B290" s="319" t="s">
        <v>515</v>
      </c>
      <c r="C290" s="323"/>
      <c r="D290" s="323"/>
      <c r="E290" s="323"/>
      <c r="F290" s="323"/>
      <c r="G290" s="324"/>
      <c r="H290" s="89">
        <v>15</v>
      </c>
      <c r="I290" s="89">
        <v>3000</v>
      </c>
      <c r="J290" s="118">
        <f>H290*I290</f>
        <v>45000</v>
      </c>
    </row>
    <row r="291" spans="1:10" x14ac:dyDescent="0.25">
      <c r="A291" s="89">
        <v>5</v>
      </c>
      <c r="B291" s="319" t="s">
        <v>516</v>
      </c>
      <c r="C291" s="323"/>
      <c r="D291" s="323"/>
      <c r="E291" s="323"/>
      <c r="F291" s="323"/>
      <c r="G291" s="324"/>
      <c r="H291" s="89">
        <v>20</v>
      </c>
      <c r="I291" s="89">
        <v>3500</v>
      </c>
      <c r="J291" s="118">
        <f t="shared" ref="J291:J298" si="2">H291*I291</f>
        <v>70000</v>
      </c>
    </row>
    <row r="292" spans="1:10" x14ac:dyDescent="0.25">
      <c r="A292" s="89">
        <v>6</v>
      </c>
      <c r="B292" s="319" t="s">
        <v>517</v>
      </c>
      <c r="C292" s="323"/>
      <c r="D292" s="323"/>
      <c r="E292" s="323"/>
      <c r="F292" s="323"/>
      <c r="G292" s="324"/>
      <c r="H292" s="89">
        <v>24</v>
      </c>
      <c r="I292" s="136">
        <v>1250</v>
      </c>
      <c r="J292" s="118">
        <f t="shared" si="2"/>
        <v>30000</v>
      </c>
    </row>
    <row r="293" spans="1:10" x14ac:dyDescent="0.25">
      <c r="A293" s="89">
        <v>7</v>
      </c>
      <c r="B293" s="319" t="s">
        <v>518</v>
      </c>
      <c r="C293" s="323"/>
      <c r="D293" s="323"/>
      <c r="E293" s="323"/>
      <c r="F293" s="323"/>
      <c r="G293" s="324"/>
      <c r="H293" s="89">
        <v>4</v>
      </c>
      <c r="I293" s="89">
        <v>13356</v>
      </c>
      <c r="J293" s="118">
        <f>H293*I293</f>
        <v>53424</v>
      </c>
    </row>
    <row r="294" spans="1:10" x14ac:dyDescent="0.25">
      <c r="A294" s="89">
        <v>8</v>
      </c>
      <c r="B294" s="319" t="s">
        <v>519</v>
      </c>
      <c r="C294" s="323"/>
      <c r="D294" s="323"/>
      <c r="E294" s="323"/>
      <c r="F294" s="323"/>
      <c r="G294" s="324"/>
      <c r="H294" s="89">
        <v>3</v>
      </c>
      <c r="I294" s="89">
        <f>33331+16524.12</f>
        <v>49855.119999999995</v>
      </c>
      <c r="J294" s="118">
        <f>H294*I294+0.01</f>
        <v>149565.37</v>
      </c>
    </row>
    <row r="295" spans="1:10" x14ac:dyDescent="0.25">
      <c r="A295" s="89">
        <v>9</v>
      </c>
      <c r="B295" s="319" t="s">
        <v>520</v>
      </c>
      <c r="C295" s="323"/>
      <c r="D295" s="323"/>
      <c r="E295" s="323"/>
      <c r="F295" s="323"/>
      <c r="G295" s="324"/>
      <c r="H295" s="89">
        <v>6</v>
      </c>
      <c r="I295" s="89">
        <v>2500</v>
      </c>
      <c r="J295" s="118">
        <v>15000</v>
      </c>
    </row>
    <row r="296" spans="1:10" x14ac:dyDescent="0.25">
      <c r="A296" s="89">
        <v>10</v>
      </c>
      <c r="B296" s="319" t="s">
        <v>521</v>
      </c>
      <c r="C296" s="323"/>
      <c r="D296" s="323"/>
      <c r="E296" s="323"/>
      <c r="F296" s="323"/>
      <c r="G296" s="324"/>
      <c r="H296" s="89">
        <v>6</v>
      </c>
      <c r="I296" s="89">
        <v>20000</v>
      </c>
      <c r="J296" s="118">
        <f t="shared" si="2"/>
        <v>120000</v>
      </c>
    </row>
    <row r="297" spans="1:10" x14ac:dyDescent="0.25">
      <c r="A297" s="89">
        <v>11</v>
      </c>
      <c r="B297" s="319" t="s">
        <v>522</v>
      </c>
      <c r="C297" s="320"/>
      <c r="D297" s="320"/>
      <c r="E297" s="320"/>
      <c r="F297" s="320"/>
      <c r="G297" s="321"/>
      <c r="H297" s="89">
        <v>10</v>
      </c>
      <c r="I297" s="136">
        <v>13680</v>
      </c>
      <c r="J297" s="118">
        <f t="shared" si="2"/>
        <v>136800</v>
      </c>
    </row>
    <row r="298" spans="1:10" x14ac:dyDescent="0.25">
      <c r="A298" s="89">
        <v>12</v>
      </c>
      <c r="B298" s="319" t="s">
        <v>523</v>
      </c>
      <c r="C298" s="320"/>
      <c r="D298" s="320"/>
      <c r="E298" s="320"/>
      <c r="F298" s="320"/>
      <c r="G298" s="321"/>
      <c r="H298" s="89">
        <v>20</v>
      </c>
      <c r="I298" s="89">
        <v>500</v>
      </c>
      <c r="J298" s="118">
        <f t="shared" si="2"/>
        <v>10000</v>
      </c>
    </row>
    <row r="299" spans="1:10" x14ac:dyDescent="0.25">
      <c r="A299" s="89">
        <v>13</v>
      </c>
      <c r="B299" s="124" t="s">
        <v>524</v>
      </c>
      <c r="C299" s="125"/>
      <c r="D299" s="125"/>
      <c r="E299" s="125"/>
      <c r="F299" s="125"/>
      <c r="G299" s="126"/>
      <c r="H299" s="89">
        <v>6</v>
      </c>
      <c r="I299" s="89">
        <f>8335+3876.7</f>
        <v>12211.7</v>
      </c>
      <c r="J299" s="118">
        <f>H299*I299</f>
        <v>73270.200000000012</v>
      </c>
    </row>
    <row r="300" spans="1:10" x14ac:dyDescent="0.25">
      <c r="A300" s="132">
        <v>14</v>
      </c>
      <c r="B300" s="319" t="s">
        <v>525</v>
      </c>
      <c r="C300" s="320"/>
      <c r="D300" s="320"/>
      <c r="E300" s="320"/>
      <c r="F300" s="320"/>
      <c r="G300" s="321"/>
      <c r="H300" s="132">
        <v>100</v>
      </c>
      <c r="I300" s="132">
        <v>400</v>
      </c>
      <c r="J300" s="118">
        <f>H300*I300</f>
        <v>40000</v>
      </c>
    </row>
    <row r="301" spans="1:10" x14ac:dyDescent="0.25">
      <c r="A301" s="89"/>
      <c r="B301" s="319"/>
      <c r="C301" s="320"/>
      <c r="D301" s="320"/>
      <c r="E301" s="320"/>
      <c r="F301" s="320"/>
      <c r="G301" s="321"/>
      <c r="H301" s="89"/>
      <c r="I301" s="89"/>
      <c r="J301" s="118">
        <f>H301*I301</f>
        <v>0</v>
      </c>
    </row>
    <row r="302" spans="1:10" x14ac:dyDescent="0.25">
      <c r="A302" s="98"/>
      <c r="B302" s="322" t="s">
        <v>355</v>
      </c>
      <c r="C302" s="322"/>
      <c r="D302" s="322"/>
      <c r="E302" s="322"/>
      <c r="F302" s="322"/>
      <c r="G302" s="322"/>
      <c r="H302" s="97"/>
      <c r="I302" s="80" t="s">
        <v>46</v>
      </c>
      <c r="J302" s="133">
        <f>SUM(J287:J301)</f>
        <v>877059.57000000007</v>
      </c>
    </row>
    <row r="303" spans="1:10" ht="20.25" customHeight="1" x14ac:dyDescent="0.25">
      <c r="A303" s="107"/>
      <c r="B303" s="108"/>
      <c r="C303" s="108"/>
      <c r="D303" s="108"/>
      <c r="E303" s="108"/>
      <c r="F303" s="108"/>
      <c r="G303" s="108"/>
      <c r="H303" s="109"/>
      <c r="I303" s="110" t="s">
        <v>601</v>
      </c>
      <c r="J303" s="111">
        <f>J284+J286+J302</f>
        <v>4375935.4800000004</v>
      </c>
    </row>
    <row r="304" spans="1:10" ht="24" customHeight="1" x14ac:dyDescent="0.25">
      <c r="A304" s="107"/>
      <c r="B304" s="108"/>
      <c r="C304" s="108"/>
      <c r="D304" s="108"/>
      <c r="E304" s="108"/>
      <c r="F304" s="108"/>
      <c r="G304" s="108"/>
      <c r="H304" s="109"/>
      <c r="I304" s="110" t="s">
        <v>602</v>
      </c>
      <c r="J304" s="111">
        <f>J171+J202+J237+J262+J303</f>
        <v>19000251.307300001</v>
      </c>
    </row>
    <row r="306" spans="10:10" x14ac:dyDescent="0.25">
      <c r="J306" s="73">
        <f>J115+J129+J304</f>
        <v>69878342.781347245</v>
      </c>
    </row>
  </sheetData>
  <mergeCells count="254">
    <mergeCell ref="I11:I13"/>
    <mergeCell ref="J11:J13"/>
    <mergeCell ref="D12:D13"/>
    <mergeCell ref="E12:G12"/>
    <mergeCell ref="A16:B16"/>
    <mergeCell ref="A18:B18"/>
    <mergeCell ref="A1:J1"/>
    <mergeCell ref="A3:J3"/>
    <mergeCell ref="C5:J5"/>
    <mergeCell ref="D7:J7"/>
    <mergeCell ref="A9:J9"/>
    <mergeCell ref="A11:A13"/>
    <mergeCell ref="B11:B13"/>
    <mergeCell ref="C11:C13"/>
    <mergeCell ref="D11:G11"/>
    <mergeCell ref="H11:H13"/>
    <mergeCell ref="B32:F32"/>
    <mergeCell ref="B33:F33"/>
    <mergeCell ref="A35:J35"/>
    <mergeCell ref="B37:F37"/>
    <mergeCell ref="B38:F38"/>
    <mergeCell ref="B39:F39"/>
    <mergeCell ref="A22:B22"/>
    <mergeCell ref="A24:B24"/>
    <mergeCell ref="A27:B27"/>
    <mergeCell ref="A28:J28"/>
    <mergeCell ref="B30:F30"/>
    <mergeCell ref="B31:F31"/>
    <mergeCell ref="B50:H50"/>
    <mergeCell ref="B51:H51"/>
    <mergeCell ref="B52:H52"/>
    <mergeCell ref="A67:A68"/>
    <mergeCell ref="B67:H67"/>
    <mergeCell ref="A53:A54"/>
    <mergeCell ref="B53:H53"/>
    <mergeCell ref="I53:I54"/>
    <mergeCell ref="B40:F40"/>
    <mergeCell ref="A43:J43"/>
    <mergeCell ref="B45:H45"/>
    <mergeCell ref="B46:H46"/>
    <mergeCell ref="B47:H47"/>
    <mergeCell ref="A48:A49"/>
    <mergeCell ref="B48:H48"/>
    <mergeCell ref="I48:I49"/>
    <mergeCell ref="J48:J49"/>
    <mergeCell ref="B49:H49"/>
    <mergeCell ref="J53:J54"/>
    <mergeCell ref="B54:H54"/>
    <mergeCell ref="B59:H59"/>
    <mergeCell ref="B60:H60"/>
    <mergeCell ref="B61:H61"/>
    <mergeCell ref="A62:A63"/>
    <mergeCell ref="B62:H62"/>
    <mergeCell ref="I62:I63"/>
    <mergeCell ref="B55:H55"/>
    <mergeCell ref="B56:H56"/>
    <mergeCell ref="B57:H57"/>
    <mergeCell ref="B58:H58"/>
    <mergeCell ref="J76:J77"/>
    <mergeCell ref="B77:H77"/>
    <mergeCell ref="B69:H69"/>
    <mergeCell ref="B70:H70"/>
    <mergeCell ref="B71:H71"/>
    <mergeCell ref="B72:H72"/>
    <mergeCell ref="B73:H73"/>
    <mergeCell ref="B74:H74"/>
    <mergeCell ref="J62:J63"/>
    <mergeCell ref="B63:H63"/>
    <mergeCell ref="B64:H64"/>
    <mergeCell ref="B65:H65"/>
    <mergeCell ref="B66:H66"/>
    <mergeCell ref="I67:I68"/>
    <mergeCell ref="J67:J68"/>
    <mergeCell ref="B68:H68"/>
    <mergeCell ref="B78:H78"/>
    <mergeCell ref="B79:H79"/>
    <mergeCell ref="B80:H80"/>
    <mergeCell ref="A81:A82"/>
    <mergeCell ref="B81:H81"/>
    <mergeCell ref="I81:I82"/>
    <mergeCell ref="B75:H75"/>
    <mergeCell ref="A76:A77"/>
    <mergeCell ref="B76:H76"/>
    <mergeCell ref="I76:I77"/>
    <mergeCell ref="B87:H87"/>
    <mergeCell ref="B88:H88"/>
    <mergeCell ref="B89:H89"/>
    <mergeCell ref="A90:A91"/>
    <mergeCell ref="B90:H90"/>
    <mergeCell ref="I90:I91"/>
    <mergeCell ref="J81:J82"/>
    <mergeCell ref="B82:H82"/>
    <mergeCell ref="B83:H83"/>
    <mergeCell ref="B84:H84"/>
    <mergeCell ref="B85:H85"/>
    <mergeCell ref="B86:H86"/>
    <mergeCell ref="J90:J91"/>
    <mergeCell ref="B91:H91"/>
    <mergeCell ref="B92:H92"/>
    <mergeCell ref="B93:H93"/>
    <mergeCell ref="B94:H94"/>
    <mergeCell ref="A95:A96"/>
    <mergeCell ref="B95:H95"/>
    <mergeCell ref="I95:I96"/>
    <mergeCell ref="J95:J96"/>
    <mergeCell ref="B96:H96"/>
    <mergeCell ref="A104:J104"/>
    <mergeCell ref="A105:J105"/>
    <mergeCell ref="C107:J107"/>
    <mergeCell ref="D109:J109"/>
    <mergeCell ref="B111:G111"/>
    <mergeCell ref="B112:G112"/>
    <mergeCell ref="B97:H97"/>
    <mergeCell ref="B98:H98"/>
    <mergeCell ref="B99:H99"/>
    <mergeCell ref="B100:H100"/>
    <mergeCell ref="B101:H101"/>
    <mergeCell ref="B102:H102"/>
    <mergeCell ref="B125:G125"/>
    <mergeCell ref="B126:G126"/>
    <mergeCell ref="B127:G127"/>
    <mergeCell ref="B128:G128"/>
    <mergeCell ref="A130:J130"/>
    <mergeCell ref="C132:J132"/>
    <mergeCell ref="B113:G113"/>
    <mergeCell ref="B114:G114"/>
    <mergeCell ref="A118:J118"/>
    <mergeCell ref="C120:J120"/>
    <mergeCell ref="D122:J122"/>
    <mergeCell ref="B124:G124"/>
    <mergeCell ref="A142:J142"/>
    <mergeCell ref="C144:J144"/>
    <mergeCell ref="D146:J146"/>
    <mergeCell ref="B148:G148"/>
    <mergeCell ref="B149:G149"/>
    <mergeCell ref="B150:G150"/>
    <mergeCell ref="D134:J134"/>
    <mergeCell ref="B136:G136"/>
    <mergeCell ref="B137:G137"/>
    <mergeCell ref="B138:G138"/>
    <mergeCell ref="B139:G139"/>
    <mergeCell ref="B140:G140"/>
    <mergeCell ref="B161:F161"/>
    <mergeCell ref="B162:F162"/>
    <mergeCell ref="B163:F163"/>
    <mergeCell ref="B164:F164"/>
    <mergeCell ref="B165:F165"/>
    <mergeCell ref="B166:F166"/>
    <mergeCell ref="B151:G151"/>
    <mergeCell ref="B152:G152"/>
    <mergeCell ref="A154:J154"/>
    <mergeCell ref="C155:J155"/>
    <mergeCell ref="D156:J157"/>
    <mergeCell ref="A160:J160"/>
    <mergeCell ref="A159:J159"/>
    <mergeCell ref="B177:G177"/>
    <mergeCell ref="B178:G178"/>
    <mergeCell ref="B179:G179"/>
    <mergeCell ref="B180:G180"/>
    <mergeCell ref="A182:J182"/>
    <mergeCell ref="B184:F184"/>
    <mergeCell ref="B167:F167"/>
    <mergeCell ref="B168:F168"/>
    <mergeCell ref="B169:F169"/>
    <mergeCell ref="B170:F170"/>
    <mergeCell ref="A174:J174"/>
    <mergeCell ref="B176:G176"/>
    <mergeCell ref="B191:F191"/>
    <mergeCell ref="B192:F192"/>
    <mergeCell ref="B194:F194"/>
    <mergeCell ref="A195:J195"/>
    <mergeCell ref="B197:G197"/>
    <mergeCell ref="B198:G198"/>
    <mergeCell ref="B185:F185"/>
    <mergeCell ref="B186:F186"/>
    <mergeCell ref="B187:F187"/>
    <mergeCell ref="B188:F188"/>
    <mergeCell ref="B189:F189"/>
    <mergeCell ref="B190:F190"/>
    <mergeCell ref="B208:G208"/>
    <mergeCell ref="B209:G209"/>
    <mergeCell ref="B210:G210"/>
    <mergeCell ref="B211:G211"/>
    <mergeCell ref="B212:G212"/>
    <mergeCell ref="B213:G213"/>
    <mergeCell ref="B199:G199"/>
    <mergeCell ref="B200:G200"/>
    <mergeCell ref="B201:G201"/>
    <mergeCell ref="A204:J204"/>
    <mergeCell ref="B206:G206"/>
    <mergeCell ref="B207:G207"/>
    <mergeCell ref="B220:G220"/>
    <mergeCell ref="B221:G221"/>
    <mergeCell ref="B222:G222"/>
    <mergeCell ref="B223:G223"/>
    <mergeCell ref="B226:G226"/>
    <mergeCell ref="B235:G235"/>
    <mergeCell ref="B214:G214"/>
    <mergeCell ref="B215:G215"/>
    <mergeCell ref="B216:G216"/>
    <mergeCell ref="B217:G217"/>
    <mergeCell ref="B218:G218"/>
    <mergeCell ref="B219:G219"/>
    <mergeCell ref="B245:H245"/>
    <mergeCell ref="B246:H246"/>
    <mergeCell ref="B247:H247"/>
    <mergeCell ref="B248:H248"/>
    <mergeCell ref="B249:H249"/>
    <mergeCell ref="B250:H250"/>
    <mergeCell ref="B236:G236"/>
    <mergeCell ref="A240:J240"/>
    <mergeCell ref="B241:H241"/>
    <mergeCell ref="B242:H242"/>
    <mergeCell ref="B243:H243"/>
    <mergeCell ref="B244:H244"/>
    <mergeCell ref="A239:J239"/>
    <mergeCell ref="B257:H257"/>
    <mergeCell ref="B258:H258"/>
    <mergeCell ref="B259:H259"/>
    <mergeCell ref="B260:H260"/>
    <mergeCell ref="B261:H261"/>
    <mergeCell ref="A264:J264"/>
    <mergeCell ref="B251:H251"/>
    <mergeCell ref="B252:H252"/>
    <mergeCell ref="B253:H253"/>
    <mergeCell ref="B254:H254"/>
    <mergeCell ref="B255:H255"/>
    <mergeCell ref="B256:H256"/>
    <mergeCell ref="B281:G281"/>
    <mergeCell ref="B282:G282"/>
    <mergeCell ref="B284:G284"/>
    <mergeCell ref="B285:G285"/>
    <mergeCell ref="B286:G286"/>
    <mergeCell ref="B287:G287"/>
    <mergeCell ref="B266:G266"/>
    <mergeCell ref="B267:G267"/>
    <mergeCell ref="B268:G268"/>
    <mergeCell ref="B269:G269"/>
    <mergeCell ref="B270:G270"/>
    <mergeCell ref="B275:G275"/>
    <mergeCell ref="B301:G301"/>
    <mergeCell ref="B302:G302"/>
    <mergeCell ref="B294:G294"/>
    <mergeCell ref="B295:G295"/>
    <mergeCell ref="B296:G296"/>
    <mergeCell ref="B297:G297"/>
    <mergeCell ref="B298:G298"/>
    <mergeCell ref="B300:G300"/>
    <mergeCell ref="B288:G288"/>
    <mergeCell ref="B289:G289"/>
    <mergeCell ref="B290:G290"/>
    <mergeCell ref="B291:G291"/>
    <mergeCell ref="B292:G292"/>
    <mergeCell ref="B293:G293"/>
  </mergeCells>
  <pageMargins left="0.51181102362204722" right="0.11811023622047245" top="0.74803149606299213" bottom="0.15748031496062992" header="0.31496062992125984" footer="0.31496062992125984"/>
  <pageSetup paperSize="9" scale="69" orientation="landscape" r:id="rId1"/>
  <rowBreaks count="5" manualBreakCount="5">
    <brk id="55" max="9" man="1"/>
    <brk id="115" max="16383" man="1"/>
    <brk id="187" max="9" man="1"/>
    <brk id="237" max="16383" man="1"/>
    <brk id="2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8"/>
  <sheetViews>
    <sheetView view="pageBreakPreview" topLeftCell="A186" zoomScale="80" zoomScaleSheetLayoutView="80" workbookViewId="0">
      <selection activeCell="J81" sqref="J81"/>
    </sheetView>
  </sheetViews>
  <sheetFormatPr defaultRowHeight="15" x14ac:dyDescent="0.25"/>
  <cols>
    <col min="1" max="1" width="4.5703125" style="72" customWidth="1"/>
    <col min="2" max="2" width="18.140625" style="72" customWidth="1"/>
    <col min="3" max="3" width="14.85546875" style="72" customWidth="1"/>
    <col min="4" max="4" width="16" style="72" customWidth="1"/>
    <col min="5" max="5" width="17.28515625" style="72" customWidth="1"/>
    <col min="6" max="6" width="56.85546875" style="72" customWidth="1"/>
    <col min="7" max="7" width="19.7109375" style="72" customWidth="1"/>
    <col min="8" max="8" width="26.5703125" style="72" customWidth="1"/>
    <col min="9" max="9" width="16.85546875" style="72" customWidth="1"/>
    <col min="10" max="10" width="19.28515625" style="72" customWidth="1"/>
  </cols>
  <sheetData>
    <row r="2" spans="1:10" x14ac:dyDescent="0.25">
      <c r="A2" s="397" t="s">
        <v>338</v>
      </c>
      <c r="B2" s="397"/>
      <c r="C2" s="397"/>
      <c r="D2" s="397"/>
      <c r="E2" s="397"/>
      <c r="F2" s="397"/>
      <c r="G2" s="397"/>
      <c r="H2" s="397"/>
      <c r="I2" s="397"/>
      <c r="J2" s="397"/>
    </row>
    <row r="4" spans="1:10" x14ac:dyDescent="0.25">
      <c r="A4" s="341" t="s">
        <v>339</v>
      </c>
      <c r="B4" s="341"/>
      <c r="C4" s="341"/>
      <c r="D4" s="341"/>
      <c r="E4" s="341"/>
      <c r="F4" s="341"/>
      <c r="G4" s="341"/>
      <c r="H4" s="341"/>
      <c r="I4" s="341"/>
      <c r="J4" s="341"/>
    </row>
    <row r="6" spans="1:10" x14ac:dyDescent="0.25">
      <c r="A6" s="74" t="s">
        <v>340</v>
      </c>
      <c r="B6" s="74"/>
      <c r="C6" s="396" t="s">
        <v>526</v>
      </c>
      <c r="D6" s="396"/>
      <c r="E6" s="396"/>
      <c r="F6" s="396"/>
      <c r="G6" s="396"/>
      <c r="H6" s="396"/>
      <c r="I6" s="396"/>
      <c r="J6" s="396"/>
    </row>
    <row r="7" spans="1:10" x14ac:dyDescent="0.25">
      <c r="A7" s="74"/>
      <c r="B7" s="74"/>
      <c r="C7" s="75"/>
      <c r="D7" s="75"/>
      <c r="E7" s="76"/>
      <c r="F7" s="76"/>
      <c r="G7" s="76"/>
      <c r="H7" s="76"/>
      <c r="I7" s="76"/>
      <c r="J7" s="76"/>
    </row>
    <row r="8" spans="1:10" x14ac:dyDescent="0.25">
      <c r="A8" s="77" t="s">
        <v>341</v>
      </c>
      <c r="B8" s="77"/>
      <c r="C8" s="77"/>
      <c r="D8" s="398" t="s">
        <v>527</v>
      </c>
      <c r="E8" s="398"/>
      <c r="F8" s="398"/>
      <c r="G8" s="398"/>
      <c r="H8" s="398"/>
      <c r="I8" s="398"/>
      <c r="J8" s="398"/>
    </row>
    <row r="10" spans="1:10" x14ac:dyDescent="0.25">
      <c r="A10" s="341" t="s">
        <v>343</v>
      </c>
      <c r="B10" s="341"/>
      <c r="C10" s="341"/>
      <c r="D10" s="341"/>
      <c r="E10" s="341"/>
      <c r="F10" s="341"/>
      <c r="G10" s="341"/>
      <c r="H10" s="341"/>
      <c r="I10" s="341"/>
      <c r="J10" s="341"/>
    </row>
    <row r="12" spans="1:10" x14ac:dyDescent="0.25">
      <c r="A12" s="387" t="s">
        <v>344</v>
      </c>
      <c r="B12" s="387" t="s">
        <v>345</v>
      </c>
      <c r="C12" s="387" t="s">
        <v>346</v>
      </c>
      <c r="D12" s="393" t="s">
        <v>347</v>
      </c>
      <c r="E12" s="394"/>
      <c r="F12" s="394"/>
      <c r="G12" s="394"/>
      <c r="H12" s="387" t="s">
        <v>348</v>
      </c>
      <c r="I12" s="387" t="s">
        <v>349</v>
      </c>
      <c r="J12" s="390" t="s">
        <v>350</v>
      </c>
    </row>
    <row r="13" spans="1:10" x14ac:dyDescent="0.25">
      <c r="A13" s="388"/>
      <c r="B13" s="388"/>
      <c r="C13" s="388"/>
      <c r="D13" s="387" t="s">
        <v>337</v>
      </c>
      <c r="E13" s="393" t="s">
        <v>83</v>
      </c>
      <c r="F13" s="394"/>
      <c r="G13" s="394"/>
      <c r="H13" s="388"/>
      <c r="I13" s="388"/>
      <c r="J13" s="391"/>
    </row>
    <row r="14" spans="1:10" ht="45" x14ac:dyDescent="0.25">
      <c r="A14" s="389"/>
      <c r="B14" s="389"/>
      <c r="C14" s="389"/>
      <c r="D14" s="389"/>
      <c r="E14" s="78" t="s">
        <v>351</v>
      </c>
      <c r="F14" s="78" t="s">
        <v>352</v>
      </c>
      <c r="G14" s="78" t="s">
        <v>353</v>
      </c>
      <c r="H14" s="389"/>
      <c r="I14" s="389"/>
      <c r="J14" s="392"/>
    </row>
    <row r="15" spans="1:10" x14ac:dyDescent="0.25">
      <c r="A15" s="79">
        <v>1</v>
      </c>
      <c r="B15" s="79">
        <v>2</v>
      </c>
      <c r="C15" s="79">
        <v>3</v>
      </c>
      <c r="D15" s="79">
        <v>4</v>
      </c>
      <c r="E15" s="79">
        <v>5</v>
      </c>
      <c r="F15" s="79">
        <v>6</v>
      </c>
      <c r="G15" s="79">
        <v>7</v>
      </c>
      <c r="H15" s="79">
        <v>8</v>
      </c>
      <c r="I15" s="79">
        <v>9</v>
      </c>
      <c r="J15" s="79">
        <v>10</v>
      </c>
    </row>
    <row r="16" spans="1:10" x14ac:dyDescent="0.25">
      <c r="A16" s="104">
        <v>1</v>
      </c>
      <c r="B16" s="139" t="s">
        <v>528</v>
      </c>
      <c r="C16" s="104">
        <v>2</v>
      </c>
      <c r="D16" s="141">
        <f>E16+F16+G16</f>
        <v>25008.7367166</v>
      </c>
      <c r="E16" s="143">
        <v>16797.75</v>
      </c>
      <c r="F16" s="174">
        <v>5055.8388000000004</v>
      </c>
      <c r="G16" s="141">
        <v>3155.1479165999999</v>
      </c>
      <c r="H16" s="140"/>
      <c r="I16" s="140"/>
      <c r="J16" s="97">
        <f>C16*D16*12</f>
        <v>600209.68119839998</v>
      </c>
    </row>
    <row r="17" spans="1:10" x14ac:dyDescent="0.25">
      <c r="A17" s="351" t="s">
        <v>355</v>
      </c>
      <c r="B17" s="352"/>
      <c r="C17" s="79" t="s">
        <v>46</v>
      </c>
      <c r="D17" s="142"/>
      <c r="E17" s="79" t="s">
        <v>46</v>
      </c>
      <c r="F17" s="79" t="s">
        <v>46</v>
      </c>
      <c r="G17" s="79" t="s">
        <v>46</v>
      </c>
      <c r="H17" s="79" t="s">
        <v>46</v>
      </c>
      <c r="I17" s="79" t="s">
        <v>46</v>
      </c>
      <c r="J17" s="133">
        <f>J16</f>
        <v>600209.68119839998</v>
      </c>
    </row>
    <row r="18" spans="1:10" ht="63.75" x14ac:dyDescent="0.25">
      <c r="A18" s="104">
        <v>1</v>
      </c>
      <c r="B18" s="81" t="s">
        <v>529</v>
      </c>
      <c r="C18" s="104">
        <v>26</v>
      </c>
      <c r="D18" s="143">
        <f>F18</f>
        <v>5049.5649999999996</v>
      </c>
      <c r="E18" s="143"/>
      <c r="F18" s="143">
        <f>5000+49.565</f>
        <v>5049.5649999999996</v>
      </c>
      <c r="G18" s="140"/>
      <c r="H18" s="140"/>
      <c r="I18" s="140"/>
      <c r="J18" s="84">
        <f>C18*D18*3</f>
        <v>393866.07</v>
      </c>
    </row>
    <row r="19" spans="1:10" x14ac:dyDescent="0.25">
      <c r="A19" s="351" t="s">
        <v>355</v>
      </c>
      <c r="B19" s="352"/>
      <c r="C19" s="79" t="s">
        <v>46</v>
      </c>
      <c r="D19" s="142"/>
      <c r="E19" s="79" t="s">
        <v>46</v>
      </c>
      <c r="F19" s="79" t="s">
        <v>46</v>
      </c>
      <c r="G19" s="79" t="s">
        <v>46</v>
      </c>
      <c r="H19" s="79" t="s">
        <v>46</v>
      </c>
      <c r="I19" s="79" t="s">
        <v>46</v>
      </c>
      <c r="J19" s="133">
        <f>J18</f>
        <v>393866.07</v>
      </c>
    </row>
    <row r="20" spans="1:10" hidden="1" x14ac:dyDescent="0.25">
      <c r="A20" s="341" t="s">
        <v>363</v>
      </c>
      <c r="B20" s="341"/>
      <c r="C20" s="341"/>
      <c r="D20" s="341"/>
      <c r="E20" s="341"/>
      <c r="F20" s="341"/>
      <c r="G20" s="341"/>
      <c r="H20" s="341"/>
      <c r="I20" s="341"/>
      <c r="J20" s="341"/>
    </row>
    <row r="21" spans="1:10" hidden="1" x14ac:dyDescent="0.25"/>
    <row r="22" spans="1:10" ht="38.25" hidden="1" x14ac:dyDescent="0.25">
      <c r="A22" s="99" t="s">
        <v>344</v>
      </c>
      <c r="B22" s="342" t="s">
        <v>364</v>
      </c>
      <c r="C22" s="343"/>
      <c r="D22" s="343"/>
      <c r="E22" s="343"/>
      <c r="F22" s="344"/>
      <c r="G22" s="99" t="s">
        <v>365</v>
      </c>
      <c r="H22" s="99" t="s">
        <v>366</v>
      </c>
      <c r="I22" s="99" t="s">
        <v>367</v>
      </c>
      <c r="J22" s="99" t="s">
        <v>368</v>
      </c>
    </row>
    <row r="23" spans="1:10" hidden="1" x14ac:dyDescent="0.25">
      <c r="A23" s="104">
        <v>1</v>
      </c>
      <c r="B23" s="345">
        <v>2</v>
      </c>
      <c r="C23" s="346"/>
      <c r="D23" s="346"/>
      <c r="E23" s="346"/>
      <c r="F23" s="347"/>
      <c r="G23" s="104">
        <v>3</v>
      </c>
      <c r="H23" s="104">
        <v>4</v>
      </c>
      <c r="I23" s="104">
        <v>5</v>
      </c>
      <c r="J23" s="104">
        <v>6</v>
      </c>
    </row>
    <row r="24" spans="1:10" hidden="1" x14ac:dyDescent="0.25">
      <c r="A24" s="96"/>
      <c r="B24" s="354"/>
      <c r="C24" s="355"/>
      <c r="D24" s="355"/>
      <c r="E24" s="355"/>
      <c r="F24" s="356"/>
      <c r="G24" s="97"/>
      <c r="H24" s="97"/>
      <c r="I24" s="97"/>
      <c r="J24" s="97"/>
    </row>
    <row r="25" spans="1:10" hidden="1" x14ac:dyDescent="0.25">
      <c r="A25" s="96"/>
      <c r="B25" s="354"/>
      <c r="C25" s="355"/>
      <c r="D25" s="355"/>
      <c r="E25" s="355"/>
      <c r="F25" s="356"/>
      <c r="G25" s="97"/>
      <c r="H25" s="97"/>
      <c r="I25" s="97"/>
      <c r="J25" s="97"/>
    </row>
    <row r="26" spans="1:10" hidden="1" x14ac:dyDescent="0.25">
      <c r="A26" s="98"/>
      <c r="B26" s="361" t="s">
        <v>355</v>
      </c>
      <c r="C26" s="362"/>
      <c r="D26" s="362"/>
      <c r="E26" s="362"/>
      <c r="F26" s="363"/>
      <c r="G26" s="104" t="s">
        <v>46</v>
      </c>
      <c r="H26" s="104" t="s">
        <v>46</v>
      </c>
      <c r="I26" s="104" t="s">
        <v>46</v>
      </c>
      <c r="J26" s="97"/>
    </row>
    <row r="27" spans="1:10" hidden="1" x14ac:dyDescent="0.25"/>
    <row r="28" spans="1:10" hidden="1" x14ac:dyDescent="0.25">
      <c r="A28" s="341" t="s">
        <v>369</v>
      </c>
      <c r="B28" s="341"/>
      <c r="C28" s="341"/>
      <c r="D28" s="341"/>
      <c r="E28" s="341"/>
      <c r="F28" s="341"/>
      <c r="G28" s="341"/>
      <c r="H28" s="341"/>
      <c r="I28" s="341"/>
      <c r="J28" s="341"/>
    </row>
    <row r="29" spans="1:10" hidden="1" x14ac:dyDescent="0.25"/>
    <row r="30" spans="1:10" ht="51" hidden="1" x14ac:dyDescent="0.25">
      <c r="A30" s="99" t="s">
        <v>344</v>
      </c>
      <c r="B30" s="326" t="s">
        <v>364</v>
      </c>
      <c r="C30" s="326"/>
      <c r="D30" s="326"/>
      <c r="E30" s="326"/>
      <c r="F30" s="326"/>
      <c r="G30" s="99" t="s">
        <v>370</v>
      </c>
      <c r="H30" s="99" t="s">
        <v>371</v>
      </c>
      <c r="I30" s="99" t="s">
        <v>372</v>
      </c>
      <c r="J30" s="99" t="s">
        <v>368</v>
      </c>
    </row>
    <row r="31" spans="1:10" hidden="1" x14ac:dyDescent="0.25">
      <c r="A31" s="104">
        <v>1</v>
      </c>
      <c r="B31" s="345">
        <v>2</v>
      </c>
      <c r="C31" s="346"/>
      <c r="D31" s="346"/>
      <c r="E31" s="346"/>
      <c r="F31" s="347"/>
      <c r="G31" s="104">
        <v>3</v>
      </c>
      <c r="H31" s="104">
        <v>4</v>
      </c>
      <c r="I31" s="104">
        <v>5</v>
      </c>
      <c r="J31" s="104">
        <v>6</v>
      </c>
    </row>
    <row r="32" spans="1:10" hidden="1" x14ac:dyDescent="0.25">
      <c r="A32" s="96"/>
      <c r="B32" s="337"/>
      <c r="C32" s="338"/>
      <c r="D32" s="338"/>
      <c r="E32" s="338"/>
      <c r="F32" s="339"/>
      <c r="G32" s="100"/>
      <c r="H32" s="100"/>
      <c r="I32" s="100"/>
      <c r="J32" s="100"/>
    </row>
    <row r="33" spans="1:10" hidden="1" x14ac:dyDescent="0.25">
      <c r="A33" s="96"/>
      <c r="B33" s="337"/>
      <c r="C33" s="338"/>
      <c r="D33" s="338"/>
      <c r="E33" s="338"/>
      <c r="F33" s="339"/>
      <c r="G33" s="100"/>
      <c r="H33" s="100"/>
      <c r="I33" s="100"/>
      <c r="J33" s="100"/>
    </row>
    <row r="34" spans="1:10" hidden="1" x14ac:dyDescent="0.25">
      <c r="A34" s="98"/>
      <c r="B34" s="361" t="s">
        <v>355</v>
      </c>
      <c r="C34" s="362"/>
      <c r="D34" s="362"/>
      <c r="E34" s="362"/>
      <c r="F34" s="363"/>
      <c r="G34" s="104" t="s">
        <v>46</v>
      </c>
      <c r="H34" s="104" t="s">
        <v>46</v>
      </c>
      <c r="I34" s="104" t="s">
        <v>46</v>
      </c>
      <c r="J34" s="97"/>
    </row>
    <row r="35" spans="1:10" ht="21" customHeight="1" x14ac:dyDescent="0.25">
      <c r="A35" s="107"/>
      <c r="B35" s="108"/>
      <c r="C35" s="108"/>
      <c r="D35" s="108"/>
      <c r="E35" s="108"/>
      <c r="F35" s="108"/>
      <c r="G35" s="108"/>
      <c r="H35" s="109"/>
      <c r="I35" s="110" t="s">
        <v>587</v>
      </c>
      <c r="J35" s="111">
        <f>J17+J19</f>
        <v>994075.75119840004</v>
      </c>
    </row>
    <row r="37" spans="1:10" x14ac:dyDescent="0.25">
      <c r="A37" s="330" t="s">
        <v>373</v>
      </c>
      <c r="B37" s="330"/>
      <c r="C37" s="330"/>
      <c r="D37" s="330"/>
      <c r="E37" s="330"/>
      <c r="F37" s="330"/>
      <c r="G37" s="330"/>
      <c r="H37" s="330"/>
      <c r="I37" s="330"/>
      <c r="J37" s="330"/>
    </row>
    <row r="39" spans="1:10" ht="51" x14ac:dyDescent="0.25">
      <c r="A39" s="99" t="s">
        <v>344</v>
      </c>
      <c r="B39" s="326" t="s">
        <v>374</v>
      </c>
      <c r="C39" s="326"/>
      <c r="D39" s="326"/>
      <c r="E39" s="326"/>
      <c r="F39" s="326"/>
      <c r="G39" s="326"/>
      <c r="H39" s="326"/>
      <c r="I39" s="99" t="s">
        <v>375</v>
      </c>
      <c r="J39" s="99" t="s">
        <v>376</v>
      </c>
    </row>
    <row r="40" spans="1:10" x14ac:dyDescent="0.25">
      <c r="A40" s="104">
        <v>1</v>
      </c>
      <c r="B40" s="345">
        <v>2</v>
      </c>
      <c r="C40" s="346"/>
      <c r="D40" s="346"/>
      <c r="E40" s="346"/>
      <c r="F40" s="346"/>
      <c r="G40" s="346"/>
      <c r="H40" s="347"/>
      <c r="I40" s="104">
        <v>3</v>
      </c>
      <c r="J40" s="104">
        <v>4</v>
      </c>
    </row>
    <row r="41" spans="1:10" x14ac:dyDescent="0.25">
      <c r="A41" s="115" t="s">
        <v>34</v>
      </c>
      <c r="B41" s="337" t="s">
        <v>530</v>
      </c>
      <c r="C41" s="338"/>
      <c r="D41" s="338"/>
      <c r="E41" s="338"/>
      <c r="F41" s="338"/>
      <c r="G41" s="338"/>
      <c r="H41" s="339"/>
      <c r="I41" s="104" t="s">
        <v>46</v>
      </c>
      <c r="J41" s="144">
        <f>SUM(J42:J45)</f>
        <v>132046.12986364801</v>
      </c>
    </row>
    <row r="42" spans="1:10" x14ac:dyDescent="0.25">
      <c r="A42" s="399" t="s">
        <v>252</v>
      </c>
      <c r="B42" s="401" t="s">
        <v>83</v>
      </c>
      <c r="C42" s="402"/>
      <c r="D42" s="402"/>
      <c r="E42" s="402"/>
      <c r="F42" s="402"/>
      <c r="G42" s="402"/>
      <c r="H42" s="403"/>
      <c r="I42" s="404">
        <f>J17</f>
        <v>600209.68119839998</v>
      </c>
      <c r="J42" s="406">
        <f>J17*22%</f>
        <v>132046.12986364801</v>
      </c>
    </row>
    <row r="43" spans="1:10" x14ac:dyDescent="0.25">
      <c r="A43" s="400"/>
      <c r="B43" s="408" t="s">
        <v>378</v>
      </c>
      <c r="C43" s="409"/>
      <c r="D43" s="409"/>
      <c r="E43" s="409"/>
      <c r="F43" s="409"/>
      <c r="G43" s="409"/>
      <c r="H43" s="410"/>
      <c r="I43" s="405"/>
      <c r="J43" s="407"/>
    </row>
    <row r="44" spans="1:10" x14ac:dyDescent="0.25">
      <c r="A44" s="115" t="s">
        <v>251</v>
      </c>
      <c r="B44" s="337" t="s">
        <v>379</v>
      </c>
      <c r="C44" s="338"/>
      <c r="D44" s="338"/>
      <c r="E44" s="338"/>
      <c r="F44" s="338"/>
      <c r="G44" s="338"/>
      <c r="H44" s="339"/>
      <c r="I44" s="140"/>
      <c r="J44" s="100"/>
    </row>
    <row r="45" spans="1:10" x14ac:dyDescent="0.25">
      <c r="A45" s="115" t="s">
        <v>380</v>
      </c>
      <c r="B45" s="337" t="s">
        <v>381</v>
      </c>
      <c r="C45" s="338"/>
      <c r="D45" s="338"/>
      <c r="E45" s="338"/>
      <c r="F45" s="338"/>
      <c r="G45" s="338"/>
      <c r="H45" s="339"/>
      <c r="I45" s="140"/>
      <c r="J45" s="100"/>
    </row>
    <row r="46" spans="1:10" x14ac:dyDescent="0.25">
      <c r="A46" s="115" t="s">
        <v>35</v>
      </c>
      <c r="B46" s="337" t="s">
        <v>382</v>
      </c>
      <c r="C46" s="338"/>
      <c r="D46" s="338"/>
      <c r="E46" s="338"/>
      <c r="F46" s="338"/>
      <c r="G46" s="338"/>
      <c r="H46" s="339"/>
      <c r="I46" s="104" t="s">
        <v>46</v>
      </c>
      <c r="J46" s="144">
        <f>SUM(J47:J52)</f>
        <v>18606.500117150397</v>
      </c>
    </row>
    <row r="47" spans="1:10" x14ac:dyDescent="0.25">
      <c r="A47" s="399" t="s">
        <v>278</v>
      </c>
      <c r="B47" s="401" t="s">
        <v>83</v>
      </c>
      <c r="C47" s="402"/>
      <c r="D47" s="402"/>
      <c r="E47" s="402"/>
      <c r="F47" s="402"/>
      <c r="G47" s="402"/>
      <c r="H47" s="403"/>
      <c r="I47" s="404">
        <f>J17</f>
        <v>600209.68119839998</v>
      </c>
      <c r="J47" s="406">
        <f>J17*2.9%</f>
        <v>17406.080754753599</v>
      </c>
    </row>
    <row r="48" spans="1:10" x14ac:dyDescent="0.25">
      <c r="A48" s="400"/>
      <c r="B48" s="408" t="s">
        <v>383</v>
      </c>
      <c r="C48" s="409"/>
      <c r="D48" s="409"/>
      <c r="E48" s="409"/>
      <c r="F48" s="409"/>
      <c r="G48" s="409"/>
      <c r="H48" s="410"/>
      <c r="I48" s="405"/>
      <c r="J48" s="407"/>
    </row>
    <row r="49" spans="1:10" x14ac:dyDescent="0.25">
      <c r="A49" s="115" t="s">
        <v>384</v>
      </c>
      <c r="B49" s="337" t="s">
        <v>385</v>
      </c>
      <c r="C49" s="338"/>
      <c r="D49" s="338"/>
      <c r="E49" s="338"/>
      <c r="F49" s="338"/>
      <c r="G49" s="338"/>
      <c r="H49" s="339"/>
      <c r="I49" s="140"/>
      <c r="J49" s="100"/>
    </row>
    <row r="50" spans="1:10" x14ac:dyDescent="0.25">
      <c r="A50" s="115" t="s">
        <v>386</v>
      </c>
      <c r="B50" s="337" t="s">
        <v>387</v>
      </c>
      <c r="C50" s="338"/>
      <c r="D50" s="338"/>
      <c r="E50" s="338"/>
      <c r="F50" s="338"/>
      <c r="G50" s="338"/>
      <c r="H50" s="339"/>
      <c r="I50" s="140">
        <f>J17</f>
        <v>600209.68119839998</v>
      </c>
      <c r="J50" s="100">
        <f>J17*0.2%</f>
        <v>1200.4193623967999</v>
      </c>
    </row>
    <row r="51" spans="1:10" x14ac:dyDescent="0.25">
      <c r="A51" s="115" t="s">
        <v>388</v>
      </c>
      <c r="B51" s="337" t="s">
        <v>389</v>
      </c>
      <c r="C51" s="338"/>
      <c r="D51" s="338"/>
      <c r="E51" s="338"/>
      <c r="F51" s="338"/>
      <c r="G51" s="338"/>
      <c r="H51" s="339"/>
      <c r="I51" s="140"/>
      <c r="J51" s="100"/>
    </row>
    <row r="52" spans="1:10" x14ac:dyDescent="0.25">
      <c r="A52" s="115" t="s">
        <v>390</v>
      </c>
      <c r="B52" s="337" t="s">
        <v>389</v>
      </c>
      <c r="C52" s="338"/>
      <c r="D52" s="338"/>
      <c r="E52" s="338"/>
      <c r="F52" s="338"/>
      <c r="G52" s="338"/>
      <c r="H52" s="339"/>
      <c r="I52" s="140"/>
      <c r="J52" s="100"/>
    </row>
    <row r="53" spans="1:10" x14ac:dyDescent="0.25">
      <c r="A53" s="115" t="s">
        <v>36</v>
      </c>
      <c r="B53" s="337" t="s">
        <v>391</v>
      </c>
      <c r="C53" s="338"/>
      <c r="D53" s="338"/>
      <c r="E53" s="338"/>
      <c r="F53" s="338"/>
      <c r="G53" s="338"/>
      <c r="H53" s="339"/>
      <c r="I53" s="140">
        <f>J17</f>
        <v>600209.68119839998</v>
      </c>
      <c r="J53" s="100">
        <f>J17*5.1%</f>
        <v>30610.693741118397</v>
      </c>
    </row>
    <row r="54" spans="1:10" ht="18" customHeight="1" x14ac:dyDescent="0.25">
      <c r="A54" s="115"/>
      <c r="B54" s="351" t="s">
        <v>355</v>
      </c>
      <c r="C54" s="352"/>
      <c r="D54" s="352"/>
      <c r="E54" s="352"/>
      <c r="F54" s="352"/>
      <c r="G54" s="352"/>
      <c r="H54" s="353"/>
      <c r="I54" s="145" t="s">
        <v>46</v>
      </c>
      <c r="J54" s="133">
        <f>J41+J46+J53</f>
        <v>181263.32372191679</v>
      </c>
    </row>
    <row r="55" spans="1:10" x14ac:dyDescent="0.25">
      <c r="A55" s="115" t="s">
        <v>34</v>
      </c>
      <c r="B55" s="337" t="s">
        <v>531</v>
      </c>
      <c r="C55" s="338"/>
      <c r="D55" s="338"/>
      <c r="E55" s="338"/>
      <c r="F55" s="338"/>
      <c r="G55" s="338"/>
      <c r="H55" s="339"/>
      <c r="I55" s="104" t="s">
        <v>46</v>
      </c>
      <c r="J55" s="144">
        <f>J56</f>
        <v>86652.97540000001</v>
      </c>
    </row>
    <row r="56" spans="1:10" x14ac:dyDescent="0.25">
      <c r="A56" s="399" t="s">
        <v>252</v>
      </c>
      <c r="B56" s="401" t="s">
        <v>83</v>
      </c>
      <c r="C56" s="402"/>
      <c r="D56" s="402"/>
      <c r="E56" s="402"/>
      <c r="F56" s="402"/>
      <c r="G56" s="402"/>
      <c r="H56" s="403"/>
      <c r="I56" s="404">
        <f>J19</f>
        <v>393866.07</v>
      </c>
      <c r="J56" s="406">
        <f>J19*22%+2.44</f>
        <v>86652.97540000001</v>
      </c>
    </row>
    <row r="57" spans="1:10" x14ac:dyDescent="0.25">
      <c r="A57" s="400"/>
      <c r="B57" s="408" t="s">
        <v>378</v>
      </c>
      <c r="C57" s="409"/>
      <c r="D57" s="409"/>
      <c r="E57" s="409"/>
      <c r="F57" s="409"/>
      <c r="G57" s="409"/>
      <c r="H57" s="410"/>
      <c r="I57" s="405"/>
      <c r="J57" s="407"/>
    </row>
    <row r="58" spans="1:10" ht="19.5" customHeight="1" x14ac:dyDescent="0.25">
      <c r="A58" s="115" t="s">
        <v>251</v>
      </c>
      <c r="B58" s="337" t="s">
        <v>379</v>
      </c>
      <c r="C58" s="338"/>
      <c r="D58" s="338"/>
      <c r="E58" s="338"/>
      <c r="F58" s="338"/>
      <c r="G58" s="338"/>
      <c r="H58" s="339"/>
      <c r="I58" s="140"/>
      <c r="J58" s="100"/>
    </row>
    <row r="59" spans="1:10" ht="24.75" customHeight="1" x14ac:dyDescent="0.25">
      <c r="A59" s="115" t="s">
        <v>380</v>
      </c>
      <c r="B59" s="337" t="s">
        <v>381</v>
      </c>
      <c r="C59" s="338"/>
      <c r="D59" s="338"/>
      <c r="E59" s="338"/>
      <c r="F59" s="338"/>
      <c r="G59" s="338"/>
      <c r="H59" s="339"/>
      <c r="I59" s="140"/>
      <c r="J59" s="100"/>
    </row>
    <row r="60" spans="1:10" ht="24.75" customHeight="1" x14ac:dyDescent="0.25">
      <c r="A60" s="115" t="s">
        <v>35</v>
      </c>
      <c r="B60" s="337" t="s">
        <v>382</v>
      </c>
      <c r="C60" s="338"/>
      <c r="D60" s="338"/>
      <c r="E60" s="338"/>
      <c r="F60" s="338"/>
      <c r="G60" s="338"/>
      <c r="H60" s="339"/>
      <c r="I60" s="104" t="s">
        <v>46</v>
      </c>
      <c r="J60" s="144">
        <f>SUM(J61:J66)</f>
        <v>12209.848169999999</v>
      </c>
    </row>
    <row r="61" spans="1:10" ht="18" customHeight="1" x14ac:dyDescent="0.25">
      <c r="A61" s="399" t="s">
        <v>278</v>
      </c>
      <c r="B61" s="401" t="s">
        <v>83</v>
      </c>
      <c r="C61" s="402"/>
      <c r="D61" s="402"/>
      <c r="E61" s="402"/>
      <c r="F61" s="402"/>
      <c r="G61" s="402"/>
      <c r="H61" s="403"/>
      <c r="I61" s="404">
        <f>J19</f>
        <v>393866.07</v>
      </c>
      <c r="J61" s="406">
        <f>J19*2.9%</f>
        <v>11422.116029999999</v>
      </c>
    </row>
    <row r="62" spans="1:10" x14ac:dyDescent="0.25">
      <c r="A62" s="400"/>
      <c r="B62" s="408" t="s">
        <v>383</v>
      </c>
      <c r="C62" s="409"/>
      <c r="D62" s="409"/>
      <c r="E62" s="409"/>
      <c r="F62" s="409"/>
      <c r="G62" s="409"/>
      <c r="H62" s="410"/>
      <c r="I62" s="405"/>
      <c r="J62" s="407"/>
    </row>
    <row r="63" spans="1:10" x14ac:dyDescent="0.25">
      <c r="A63" s="115" t="s">
        <v>384</v>
      </c>
      <c r="B63" s="337" t="s">
        <v>385</v>
      </c>
      <c r="C63" s="338"/>
      <c r="D63" s="338"/>
      <c r="E63" s="338"/>
      <c r="F63" s="338"/>
      <c r="G63" s="338"/>
      <c r="H63" s="339"/>
      <c r="I63" s="140"/>
      <c r="J63" s="100"/>
    </row>
    <row r="64" spans="1:10" x14ac:dyDescent="0.25">
      <c r="A64" s="115" t="s">
        <v>386</v>
      </c>
      <c r="B64" s="337" t="s">
        <v>387</v>
      </c>
      <c r="C64" s="338"/>
      <c r="D64" s="338"/>
      <c r="E64" s="338"/>
      <c r="F64" s="338"/>
      <c r="G64" s="338"/>
      <c r="H64" s="339"/>
      <c r="I64" s="140">
        <f>J19</f>
        <v>393866.07</v>
      </c>
      <c r="J64" s="100">
        <f>J19*0.2%</f>
        <v>787.73214000000007</v>
      </c>
    </row>
    <row r="65" spans="1:10" x14ac:dyDescent="0.25">
      <c r="A65" s="115" t="s">
        <v>388</v>
      </c>
      <c r="B65" s="337" t="s">
        <v>389</v>
      </c>
      <c r="C65" s="338"/>
      <c r="D65" s="338"/>
      <c r="E65" s="338"/>
      <c r="F65" s="338"/>
      <c r="G65" s="338"/>
      <c r="H65" s="339"/>
      <c r="I65" s="140"/>
      <c r="J65" s="100"/>
    </row>
    <row r="66" spans="1:10" x14ac:dyDescent="0.25">
      <c r="A66" s="115" t="s">
        <v>390</v>
      </c>
      <c r="B66" s="337" t="s">
        <v>389</v>
      </c>
      <c r="C66" s="338"/>
      <c r="D66" s="338"/>
      <c r="E66" s="338"/>
      <c r="F66" s="338"/>
      <c r="G66" s="338"/>
      <c r="H66" s="339"/>
      <c r="I66" s="140"/>
      <c r="J66" s="100"/>
    </row>
    <row r="67" spans="1:10" x14ac:dyDescent="0.25">
      <c r="A67" s="115" t="s">
        <v>36</v>
      </c>
      <c r="B67" s="337" t="s">
        <v>391</v>
      </c>
      <c r="C67" s="338"/>
      <c r="D67" s="338"/>
      <c r="E67" s="338"/>
      <c r="F67" s="338"/>
      <c r="G67" s="338"/>
      <c r="H67" s="339"/>
      <c r="I67" s="140">
        <f>J19</f>
        <v>393866.07</v>
      </c>
      <c r="J67" s="100">
        <f>J19*5.1%</f>
        <v>20087.169569999998</v>
      </c>
    </row>
    <row r="68" spans="1:10" ht="18" customHeight="1" x14ac:dyDescent="0.25">
      <c r="A68" s="115"/>
      <c r="B68" s="351" t="s">
        <v>355</v>
      </c>
      <c r="C68" s="352"/>
      <c r="D68" s="352"/>
      <c r="E68" s="352"/>
      <c r="F68" s="352"/>
      <c r="G68" s="352"/>
      <c r="H68" s="353"/>
      <c r="I68" s="145" t="s">
        <v>46</v>
      </c>
      <c r="J68" s="128">
        <f>J55+J60+J67+0.01</f>
        <v>118950.00314</v>
      </c>
    </row>
    <row r="69" spans="1:10" ht="21" customHeight="1" x14ac:dyDescent="0.25">
      <c r="A69" s="107"/>
      <c r="B69" s="108"/>
      <c r="C69" s="108"/>
      <c r="D69" s="108"/>
      <c r="E69" s="108"/>
      <c r="F69" s="108"/>
      <c r="G69" s="108"/>
      <c r="H69" s="109"/>
      <c r="I69" s="110" t="s">
        <v>588</v>
      </c>
      <c r="J69" s="111">
        <f>J54+J68-0.01</f>
        <v>300213.3168619168</v>
      </c>
    </row>
    <row r="70" spans="1:10" ht="29.25" customHeight="1" x14ac:dyDescent="0.25">
      <c r="A70" s="382" t="s">
        <v>393</v>
      </c>
      <c r="B70" s="382"/>
      <c r="C70" s="382"/>
      <c r="D70" s="382"/>
      <c r="E70" s="382"/>
      <c r="F70" s="382"/>
      <c r="G70" s="382"/>
      <c r="H70" s="382"/>
      <c r="I70" s="382"/>
      <c r="J70" s="382"/>
    </row>
    <row r="71" spans="1:10" ht="27" customHeight="1" x14ac:dyDescent="0.25">
      <c r="A71" s="107"/>
      <c r="B71" s="108"/>
      <c r="C71" s="108"/>
      <c r="D71" s="108"/>
      <c r="E71" s="108"/>
      <c r="F71" s="108"/>
      <c r="G71" s="108"/>
      <c r="H71" s="109"/>
      <c r="I71" s="183" t="s">
        <v>589</v>
      </c>
      <c r="J71" s="111">
        <f>J35+J69</f>
        <v>1294289.0680603168</v>
      </c>
    </row>
    <row r="72" spans="1:10" ht="13.5" customHeight="1" x14ac:dyDescent="0.25"/>
    <row r="73" spans="1:10" x14ac:dyDescent="0.25">
      <c r="A73" s="341" t="s">
        <v>394</v>
      </c>
      <c r="B73" s="341"/>
      <c r="C73" s="341"/>
      <c r="D73" s="341"/>
      <c r="E73" s="341"/>
      <c r="F73" s="341"/>
      <c r="G73" s="341"/>
      <c r="H73" s="341"/>
      <c r="I73" s="341"/>
      <c r="J73" s="341"/>
    </row>
    <row r="75" spans="1:10" x14ac:dyDescent="0.25">
      <c r="A75" s="74" t="s">
        <v>340</v>
      </c>
      <c r="B75" s="74"/>
      <c r="C75" s="364" t="s">
        <v>532</v>
      </c>
      <c r="D75" s="364"/>
      <c r="E75" s="364"/>
      <c r="F75" s="364"/>
      <c r="G75" s="364"/>
      <c r="H75" s="364"/>
      <c r="I75" s="364"/>
      <c r="J75" s="364"/>
    </row>
    <row r="76" spans="1:10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</row>
    <row r="77" spans="1:10" x14ac:dyDescent="0.25">
      <c r="A77" s="77" t="s">
        <v>341</v>
      </c>
      <c r="B77" s="77"/>
      <c r="C77" s="77"/>
      <c r="D77" s="398" t="s">
        <v>527</v>
      </c>
      <c r="E77" s="398"/>
      <c r="F77" s="398"/>
      <c r="G77" s="398"/>
      <c r="H77" s="398"/>
      <c r="I77" s="398"/>
      <c r="J77" s="398"/>
    </row>
    <row r="79" spans="1:10" ht="38.25" x14ac:dyDescent="0.25">
      <c r="A79" s="99" t="s">
        <v>344</v>
      </c>
      <c r="B79" s="326" t="s">
        <v>19</v>
      </c>
      <c r="C79" s="326"/>
      <c r="D79" s="326"/>
      <c r="E79" s="326"/>
      <c r="F79" s="326"/>
      <c r="G79" s="326"/>
      <c r="H79" s="99" t="s">
        <v>395</v>
      </c>
      <c r="I79" s="99" t="s">
        <v>396</v>
      </c>
      <c r="J79" s="99" t="s">
        <v>397</v>
      </c>
    </row>
    <row r="80" spans="1:10" x14ac:dyDescent="0.25">
      <c r="A80" s="104">
        <v>1</v>
      </c>
      <c r="B80" s="327">
        <v>2</v>
      </c>
      <c r="C80" s="327"/>
      <c r="D80" s="327"/>
      <c r="E80" s="327"/>
      <c r="F80" s="327"/>
      <c r="G80" s="327"/>
      <c r="H80" s="104">
        <v>3</v>
      </c>
      <c r="I80" s="104">
        <v>4</v>
      </c>
      <c r="J80" s="104">
        <v>5</v>
      </c>
    </row>
    <row r="81" spans="1:10" x14ac:dyDescent="0.25">
      <c r="A81" s="96" t="s">
        <v>34</v>
      </c>
      <c r="B81" s="329" t="s">
        <v>533</v>
      </c>
      <c r="C81" s="329"/>
      <c r="D81" s="329"/>
      <c r="E81" s="329"/>
      <c r="F81" s="329"/>
      <c r="G81" s="329"/>
      <c r="H81" s="146">
        <v>108</v>
      </c>
      <c r="I81" s="147">
        <v>599</v>
      </c>
      <c r="J81" s="100">
        <f>47730+16962-864</f>
        <v>63828</v>
      </c>
    </row>
    <row r="82" spans="1:10" x14ac:dyDescent="0.25">
      <c r="A82" s="98"/>
      <c r="B82" s="351" t="s">
        <v>355</v>
      </c>
      <c r="C82" s="352"/>
      <c r="D82" s="352"/>
      <c r="E82" s="352"/>
      <c r="F82" s="352"/>
      <c r="G82" s="353"/>
      <c r="H82" s="104" t="s">
        <v>46</v>
      </c>
      <c r="I82" s="104" t="s">
        <v>46</v>
      </c>
      <c r="J82" s="133">
        <f>J81</f>
        <v>63828</v>
      </c>
    </row>
    <row r="83" spans="1:10" ht="25.5" customHeight="1" x14ac:dyDescent="0.25">
      <c r="A83" s="115" t="s">
        <v>34</v>
      </c>
      <c r="B83" s="329" t="s">
        <v>534</v>
      </c>
      <c r="C83" s="329"/>
      <c r="D83" s="329"/>
      <c r="E83" s="329"/>
      <c r="F83" s="329"/>
      <c r="G83" s="329"/>
      <c r="H83" s="147">
        <v>1000</v>
      </c>
      <c r="I83" s="146">
        <v>9</v>
      </c>
      <c r="J83" s="103">
        <f>5000+4000</f>
        <v>9000</v>
      </c>
    </row>
    <row r="84" spans="1:10" x14ac:dyDescent="0.25">
      <c r="A84" s="98"/>
      <c r="B84" s="351" t="s">
        <v>355</v>
      </c>
      <c r="C84" s="352"/>
      <c r="D84" s="352"/>
      <c r="E84" s="352"/>
      <c r="F84" s="352"/>
      <c r="G84" s="353"/>
      <c r="H84" s="104" t="s">
        <v>46</v>
      </c>
      <c r="I84" s="104" t="s">
        <v>46</v>
      </c>
      <c r="J84" s="133">
        <f>J83</f>
        <v>9000</v>
      </c>
    </row>
    <row r="85" spans="1:10" x14ac:dyDescent="0.25">
      <c r="A85" s="148"/>
      <c r="B85" s="85"/>
      <c r="C85" s="85"/>
      <c r="D85" s="85"/>
      <c r="E85" s="85"/>
      <c r="F85" s="85"/>
      <c r="G85" s="85"/>
      <c r="H85" s="95"/>
      <c r="I85" s="95"/>
      <c r="J85" s="133"/>
    </row>
    <row r="86" spans="1:10" ht="19.5" customHeight="1" x14ac:dyDescent="0.25">
      <c r="A86" s="107"/>
      <c r="B86" s="108"/>
      <c r="C86" s="108"/>
      <c r="D86" s="108"/>
      <c r="E86" s="108"/>
      <c r="F86" s="108"/>
      <c r="G86" s="108"/>
      <c r="H86" s="109"/>
      <c r="I86" s="110" t="s">
        <v>590</v>
      </c>
      <c r="J86" s="111">
        <f>J82+J84</f>
        <v>72828</v>
      </c>
    </row>
    <row r="87" spans="1:10" ht="20.25" customHeight="1" x14ac:dyDescent="0.25">
      <c r="A87" s="107"/>
      <c r="B87" s="108"/>
      <c r="C87" s="108"/>
      <c r="D87" s="108"/>
      <c r="E87" s="108"/>
      <c r="F87" s="108"/>
      <c r="G87" s="108"/>
      <c r="H87" s="109"/>
      <c r="I87" s="110" t="s">
        <v>591</v>
      </c>
      <c r="J87" s="111">
        <f>J86</f>
        <v>72828</v>
      </c>
    </row>
    <row r="88" spans="1:10" ht="35.25" customHeight="1" x14ac:dyDescent="0.25">
      <c r="H88" s="74"/>
      <c r="I88" s="112"/>
      <c r="J88" s="113"/>
    </row>
    <row r="89" spans="1:10" hidden="1" x14ac:dyDescent="0.25">
      <c r="A89" s="341" t="s">
        <v>398</v>
      </c>
      <c r="B89" s="341"/>
      <c r="C89" s="341"/>
      <c r="D89" s="341"/>
      <c r="E89" s="341"/>
      <c r="F89" s="341"/>
      <c r="G89" s="341"/>
      <c r="H89" s="341"/>
      <c r="I89" s="341"/>
      <c r="J89" s="341"/>
    </row>
    <row r="90" spans="1:10" hidden="1" x14ac:dyDescent="0.25"/>
    <row r="91" spans="1:10" hidden="1" x14ac:dyDescent="0.25">
      <c r="A91" s="74" t="s">
        <v>340</v>
      </c>
      <c r="B91" s="74"/>
      <c r="C91" s="364" t="s">
        <v>399</v>
      </c>
      <c r="D91" s="364"/>
      <c r="E91" s="364"/>
      <c r="F91" s="364"/>
      <c r="G91" s="364"/>
      <c r="H91" s="364"/>
      <c r="I91" s="364"/>
      <c r="J91" s="364"/>
    </row>
    <row r="92" spans="1:10" hidden="1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</row>
    <row r="93" spans="1:10" hidden="1" x14ac:dyDescent="0.25">
      <c r="A93" s="77" t="s">
        <v>341</v>
      </c>
      <c r="B93" s="77"/>
      <c r="C93" s="77"/>
      <c r="D93" s="369"/>
      <c r="E93" s="369"/>
      <c r="F93" s="369"/>
      <c r="G93" s="369"/>
      <c r="H93" s="369"/>
      <c r="I93" s="369"/>
      <c r="J93" s="369"/>
    </row>
    <row r="94" spans="1:10" hidden="1" x14ac:dyDescent="0.25"/>
    <row r="95" spans="1:10" ht="51" hidden="1" x14ac:dyDescent="0.25">
      <c r="A95" s="99" t="s">
        <v>344</v>
      </c>
      <c r="B95" s="326" t="s">
        <v>308</v>
      </c>
      <c r="C95" s="326"/>
      <c r="D95" s="326"/>
      <c r="E95" s="326"/>
      <c r="F95" s="326"/>
      <c r="G95" s="326"/>
      <c r="H95" s="99" t="s">
        <v>400</v>
      </c>
      <c r="I95" s="99" t="s">
        <v>401</v>
      </c>
      <c r="J95" s="99" t="s">
        <v>402</v>
      </c>
    </row>
    <row r="96" spans="1:10" hidden="1" x14ac:dyDescent="0.25">
      <c r="A96" s="104">
        <v>1</v>
      </c>
      <c r="B96" s="327">
        <v>2</v>
      </c>
      <c r="C96" s="327"/>
      <c r="D96" s="327"/>
      <c r="E96" s="327"/>
      <c r="F96" s="327"/>
      <c r="G96" s="327"/>
      <c r="H96" s="104">
        <v>3</v>
      </c>
      <c r="I96" s="104">
        <v>4</v>
      </c>
      <c r="J96" s="104">
        <v>5</v>
      </c>
    </row>
    <row r="97" spans="1:10" hidden="1" x14ac:dyDescent="0.25">
      <c r="A97" s="115"/>
      <c r="B97" s="337"/>
      <c r="C97" s="338"/>
      <c r="D97" s="338"/>
      <c r="E97" s="338"/>
      <c r="F97" s="338"/>
      <c r="G97" s="339"/>
      <c r="H97" s="103"/>
      <c r="I97" s="149"/>
      <c r="J97" s="100"/>
    </row>
    <row r="98" spans="1:10" hidden="1" x14ac:dyDescent="0.25">
      <c r="A98" s="115"/>
      <c r="B98" s="337"/>
      <c r="C98" s="338"/>
      <c r="D98" s="338"/>
      <c r="E98" s="338"/>
      <c r="F98" s="338"/>
      <c r="G98" s="339"/>
      <c r="H98" s="103"/>
      <c r="I98" s="149"/>
      <c r="J98" s="100"/>
    </row>
    <row r="99" spans="1:10" hidden="1" x14ac:dyDescent="0.25">
      <c r="A99" s="98"/>
      <c r="B99" s="361" t="s">
        <v>355</v>
      </c>
      <c r="C99" s="362"/>
      <c r="D99" s="362"/>
      <c r="E99" s="362"/>
      <c r="F99" s="362"/>
      <c r="G99" s="363"/>
      <c r="H99" s="97"/>
      <c r="I99" s="104" t="s">
        <v>46</v>
      </c>
      <c r="J99" s="88">
        <f>J97+J98</f>
        <v>0</v>
      </c>
    </row>
    <row r="100" spans="1:10" hidden="1" x14ac:dyDescent="0.25"/>
    <row r="101" spans="1:10" hidden="1" x14ac:dyDescent="0.25">
      <c r="A101" s="341" t="s">
        <v>405</v>
      </c>
      <c r="B101" s="341"/>
      <c r="C101" s="341"/>
      <c r="D101" s="341"/>
      <c r="E101" s="341"/>
      <c r="F101" s="341"/>
      <c r="G101" s="341"/>
      <c r="H101" s="341"/>
      <c r="I101" s="341"/>
      <c r="J101" s="341"/>
    </row>
    <row r="102" spans="1:10" hidden="1" x14ac:dyDescent="0.25"/>
    <row r="103" spans="1:10" hidden="1" x14ac:dyDescent="0.25">
      <c r="A103" s="74" t="s">
        <v>340</v>
      </c>
      <c r="B103" s="74"/>
      <c r="C103" s="367"/>
      <c r="D103" s="367"/>
      <c r="E103" s="367"/>
      <c r="F103" s="367"/>
      <c r="G103" s="367"/>
      <c r="H103" s="367"/>
      <c r="I103" s="367"/>
      <c r="J103" s="367"/>
    </row>
    <row r="104" spans="1:10" hidden="1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1:10" hidden="1" x14ac:dyDescent="0.25">
      <c r="A105" s="77" t="s">
        <v>341</v>
      </c>
      <c r="B105" s="77"/>
      <c r="C105" s="77"/>
      <c r="D105" s="367"/>
      <c r="E105" s="367"/>
      <c r="F105" s="367"/>
      <c r="G105" s="367"/>
      <c r="H105" s="367"/>
      <c r="I105" s="367"/>
      <c r="J105" s="367"/>
    </row>
    <row r="106" spans="1:10" hidden="1" x14ac:dyDescent="0.25"/>
    <row r="107" spans="1:10" ht="38.25" hidden="1" x14ac:dyDescent="0.25">
      <c r="A107" s="99" t="s">
        <v>344</v>
      </c>
      <c r="B107" s="326" t="s">
        <v>19</v>
      </c>
      <c r="C107" s="326"/>
      <c r="D107" s="326"/>
      <c r="E107" s="326"/>
      <c r="F107" s="326"/>
      <c r="G107" s="326"/>
      <c r="H107" s="99" t="s">
        <v>395</v>
      </c>
      <c r="I107" s="99" t="s">
        <v>396</v>
      </c>
      <c r="J107" s="99" t="s">
        <v>397</v>
      </c>
    </row>
    <row r="108" spans="1:10" hidden="1" x14ac:dyDescent="0.25">
      <c r="A108" s="104">
        <v>1</v>
      </c>
      <c r="B108" s="327">
        <v>2</v>
      </c>
      <c r="C108" s="327"/>
      <c r="D108" s="327"/>
      <c r="E108" s="327"/>
      <c r="F108" s="327"/>
      <c r="G108" s="327"/>
      <c r="H108" s="104">
        <v>3</v>
      </c>
      <c r="I108" s="104">
        <v>4</v>
      </c>
      <c r="J108" s="104">
        <v>5</v>
      </c>
    </row>
    <row r="109" spans="1:10" hidden="1" x14ac:dyDescent="0.25">
      <c r="A109" s="96"/>
      <c r="B109" s="329"/>
      <c r="C109" s="329"/>
      <c r="D109" s="329"/>
      <c r="E109" s="329"/>
      <c r="F109" s="329"/>
      <c r="G109" s="329"/>
      <c r="H109" s="100"/>
      <c r="I109" s="100"/>
      <c r="J109" s="100"/>
    </row>
    <row r="110" spans="1:10" hidden="1" x14ac:dyDescent="0.25">
      <c r="A110" s="96"/>
      <c r="B110" s="329"/>
      <c r="C110" s="329"/>
      <c r="D110" s="329"/>
      <c r="E110" s="329"/>
      <c r="F110" s="329"/>
      <c r="G110" s="329"/>
      <c r="H110" s="100"/>
      <c r="I110" s="100"/>
      <c r="J110" s="100"/>
    </row>
    <row r="111" spans="1:10" hidden="1" x14ac:dyDescent="0.25">
      <c r="A111" s="98"/>
      <c r="B111" s="340" t="s">
        <v>355</v>
      </c>
      <c r="C111" s="340"/>
      <c r="D111" s="340"/>
      <c r="E111" s="340"/>
      <c r="F111" s="340"/>
      <c r="G111" s="340"/>
      <c r="H111" s="104" t="s">
        <v>46</v>
      </c>
      <c r="I111" s="104" t="s">
        <v>46</v>
      </c>
      <c r="J111" s="97"/>
    </row>
    <row r="112" spans="1:10" hidden="1" x14ac:dyDescent="0.25">
      <c r="A112" s="119"/>
      <c r="B112" s="150"/>
      <c r="C112" s="150"/>
      <c r="D112" s="150"/>
      <c r="E112" s="150"/>
      <c r="F112" s="150"/>
      <c r="G112" s="150"/>
      <c r="H112" s="121"/>
      <c r="I112" s="121"/>
      <c r="J112" s="151"/>
    </row>
    <row r="113" spans="1:10" hidden="1" x14ac:dyDescent="0.25"/>
    <row r="114" spans="1:10" hidden="1" x14ac:dyDescent="0.25">
      <c r="A114" s="330" t="s">
        <v>406</v>
      </c>
      <c r="B114" s="330"/>
      <c r="C114" s="330"/>
      <c r="D114" s="330"/>
      <c r="E114" s="330"/>
      <c r="F114" s="330"/>
      <c r="G114" s="330"/>
      <c r="H114" s="330"/>
      <c r="I114" s="330"/>
      <c r="J114" s="330"/>
    </row>
    <row r="115" spans="1:10" hidden="1" x14ac:dyDescent="0.25"/>
    <row r="116" spans="1:10" hidden="1" x14ac:dyDescent="0.25">
      <c r="A116" s="74" t="s">
        <v>340</v>
      </c>
      <c r="B116" s="74"/>
      <c r="C116" s="364"/>
      <c r="D116" s="364"/>
      <c r="E116" s="364"/>
      <c r="F116" s="364"/>
      <c r="G116" s="364"/>
      <c r="H116" s="364"/>
      <c r="I116" s="364"/>
      <c r="J116" s="364"/>
    </row>
    <row r="117" spans="1:10" hidden="1" x14ac:dyDescent="0.25">
      <c r="A117" s="74"/>
      <c r="B117" s="74"/>
      <c r="C117" s="74"/>
      <c r="D117" s="75"/>
      <c r="E117" s="75"/>
      <c r="F117" s="74"/>
      <c r="G117" s="74"/>
      <c r="H117" s="74"/>
      <c r="I117" s="74"/>
      <c r="J117" s="74"/>
    </row>
    <row r="118" spans="1:10" hidden="1" x14ac:dyDescent="0.25">
      <c r="A118" s="77" t="s">
        <v>341</v>
      </c>
      <c r="B118" s="77"/>
      <c r="C118" s="77"/>
      <c r="D118" s="398" t="s">
        <v>527</v>
      </c>
      <c r="E118" s="398"/>
      <c r="F118" s="398"/>
      <c r="G118" s="398"/>
      <c r="H118" s="398"/>
      <c r="I118" s="398"/>
      <c r="J118" s="398"/>
    </row>
    <row r="119" spans="1:10" hidden="1" x14ac:dyDescent="0.25"/>
    <row r="120" spans="1:10" ht="38.25" hidden="1" x14ac:dyDescent="0.25">
      <c r="A120" s="99" t="s">
        <v>344</v>
      </c>
      <c r="B120" s="326" t="s">
        <v>19</v>
      </c>
      <c r="C120" s="326"/>
      <c r="D120" s="326"/>
      <c r="E120" s="326"/>
      <c r="F120" s="326"/>
      <c r="G120" s="326"/>
      <c r="H120" s="99" t="s">
        <v>395</v>
      </c>
      <c r="I120" s="99" t="s">
        <v>396</v>
      </c>
      <c r="J120" s="99" t="s">
        <v>397</v>
      </c>
    </row>
    <row r="121" spans="1:10" hidden="1" x14ac:dyDescent="0.25">
      <c r="A121" s="104">
        <v>1</v>
      </c>
      <c r="B121" s="327">
        <v>2</v>
      </c>
      <c r="C121" s="327"/>
      <c r="D121" s="327"/>
      <c r="E121" s="327"/>
      <c r="F121" s="327"/>
      <c r="G121" s="327"/>
      <c r="H121" s="104">
        <v>3</v>
      </c>
      <c r="I121" s="104">
        <v>4</v>
      </c>
      <c r="J121" s="104">
        <v>5</v>
      </c>
    </row>
    <row r="122" spans="1:10" hidden="1" x14ac:dyDescent="0.25">
      <c r="A122" s="115"/>
      <c r="B122" s="329"/>
      <c r="C122" s="329"/>
      <c r="D122" s="329"/>
      <c r="E122" s="329"/>
      <c r="F122" s="329"/>
      <c r="G122" s="329"/>
      <c r="H122" s="147"/>
      <c r="I122" s="146"/>
      <c r="J122" s="103"/>
    </row>
    <row r="123" spans="1:10" hidden="1" x14ac:dyDescent="0.25">
      <c r="A123" s="98"/>
      <c r="B123" s="351" t="s">
        <v>355</v>
      </c>
      <c r="C123" s="352"/>
      <c r="D123" s="352"/>
      <c r="E123" s="352"/>
      <c r="F123" s="352"/>
      <c r="G123" s="353"/>
      <c r="H123" s="104" t="s">
        <v>46</v>
      </c>
      <c r="I123" s="104" t="s">
        <v>46</v>
      </c>
      <c r="J123" s="133">
        <f>J122</f>
        <v>0</v>
      </c>
    </row>
    <row r="124" spans="1:10" hidden="1" x14ac:dyDescent="0.25"/>
    <row r="125" spans="1:10" x14ac:dyDescent="0.25">
      <c r="A125" s="341" t="s">
        <v>407</v>
      </c>
      <c r="B125" s="341"/>
      <c r="C125" s="341"/>
      <c r="D125" s="341"/>
      <c r="E125" s="341"/>
      <c r="F125" s="341"/>
      <c r="G125" s="341"/>
      <c r="H125" s="341"/>
      <c r="I125" s="341"/>
      <c r="J125" s="341"/>
    </row>
    <row r="126" spans="1:10" ht="12" customHeight="1" x14ac:dyDescent="0.25"/>
    <row r="127" spans="1:10" x14ac:dyDescent="0.25">
      <c r="A127" s="74" t="s">
        <v>340</v>
      </c>
      <c r="B127" s="74"/>
      <c r="C127" s="364">
        <v>244</v>
      </c>
      <c r="D127" s="364"/>
      <c r="E127" s="364"/>
      <c r="F127" s="364"/>
      <c r="G127" s="364"/>
      <c r="H127" s="364"/>
      <c r="I127" s="364"/>
      <c r="J127" s="364"/>
    </row>
    <row r="128" spans="1:10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1:10" x14ac:dyDescent="0.25">
      <c r="A129" s="77" t="s">
        <v>341</v>
      </c>
      <c r="B129" s="77"/>
      <c r="C129" s="77"/>
      <c r="D129" s="398" t="s">
        <v>527</v>
      </c>
      <c r="E129" s="398"/>
      <c r="F129" s="398"/>
      <c r="G129" s="398"/>
      <c r="H129" s="398"/>
      <c r="I129" s="398"/>
      <c r="J129" s="398"/>
    </row>
    <row r="131" spans="1:10" hidden="1" x14ac:dyDescent="0.25">
      <c r="A131" s="341" t="s">
        <v>408</v>
      </c>
      <c r="B131" s="341"/>
      <c r="C131" s="341"/>
      <c r="D131" s="341"/>
      <c r="E131" s="341"/>
      <c r="F131" s="341"/>
      <c r="G131" s="341"/>
      <c r="H131" s="341"/>
      <c r="I131" s="341"/>
      <c r="J131" s="341"/>
    </row>
    <row r="132" spans="1:10" hidden="1" x14ac:dyDescent="0.25"/>
    <row r="133" spans="1:10" ht="38.25" hidden="1" x14ac:dyDescent="0.25">
      <c r="A133" s="99" t="s">
        <v>344</v>
      </c>
      <c r="B133" s="326" t="s">
        <v>409</v>
      </c>
      <c r="C133" s="326"/>
      <c r="D133" s="326"/>
      <c r="E133" s="326"/>
      <c r="F133" s="326"/>
      <c r="G133" s="99" t="s">
        <v>410</v>
      </c>
      <c r="H133" s="99" t="s">
        <v>411</v>
      </c>
      <c r="I133" s="99" t="s">
        <v>412</v>
      </c>
      <c r="J133" s="99" t="s">
        <v>368</v>
      </c>
    </row>
    <row r="134" spans="1:10" hidden="1" x14ac:dyDescent="0.25">
      <c r="A134" s="104">
        <v>1</v>
      </c>
      <c r="B134" s="327">
        <v>2</v>
      </c>
      <c r="C134" s="327"/>
      <c r="D134" s="327"/>
      <c r="E134" s="327"/>
      <c r="F134" s="327"/>
      <c r="G134" s="104">
        <v>3</v>
      </c>
      <c r="H134" s="104">
        <v>4</v>
      </c>
      <c r="I134" s="104">
        <v>5</v>
      </c>
      <c r="J134" s="104">
        <v>6</v>
      </c>
    </row>
    <row r="135" spans="1:10" hidden="1" x14ac:dyDescent="0.25">
      <c r="A135" s="104"/>
      <c r="B135" s="411"/>
      <c r="C135" s="412"/>
      <c r="D135" s="412"/>
      <c r="E135" s="412"/>
      <c r="F135" s="413"/>
      <c r="G135" s="104"/>
      <c r="H135" s="104"/>
      <c r="I135" s="104"/>
      <c r="J135" s="152"/>
    </row>
    <row r="136" spans="1:10" hidden="1" x14ac:dyDescent="0.25">
      <c r="A136" s="104"/>
      <c r="B136" s="411"/>
      <c r="C136" s="412"/>
      <c r="D136" s="412"/>
      <c r="E136" s="412"/>
      <c r="F136" s="413"/>
      <c r="G136" s="104"/>
      <c r="H136" s="104"/>
      <c r="I136" s="104"/>
      <c r="J136" s="152"/>
    </row>
    <row r="137" spans="1:10" hidden="1" x14ac:dyDescent="0.25">
      <c r="A137" s="98"/>
      <c r="B137" s="361" t="s">
        <v>414</v>
      </c>
      <c r="C137" s="362"/>
      <c r="D137" s="362"/>
      <c r="E137" s="362"/>
      <c r="F137" s="363"/>
      <c r="G137" s="104" t="s">
        <v>46</v>
      </c>
      <c r="H137" s="104" t="s">
        <v>46</v>
      </c>
      <c r="I137" s="104" t="s">
        <v>46</v>
      </c>
      <c r="J137" s="88">
        <f>J135+J136</f>
        <v>0</v>
      </c>
    </row>
    <row r="138" spans="1:10" x14ac:dyDescent="0.25">
      <c r="A138" s="341" t="s">
        <v>419</v>
      </c>
      <c r="B138" s="341"/>
      <c r="C138" s="341"/>
      <c r="D138" s="341"/>
      <c r="E138" s="341"/>
      <c r="F138" s="341"/>
      <c r="G138" s="341"/>
      <c r="H138" s="341"/>
      <c r="I138" s="341"/>
      <c r="J138" s="341"/>
    </row>
    <row r="140" spans="1:10" ht="38.25" x14ac:dyDescent="0.25">
      <c r="A140" s="99" t="s">
        <v>344</v>
      </c>
      <c r="B140" s="326" t="s">
        <v>409</v>
      </c>
      <c r="C140" s="326"/>
      <c r="D140" s="326"/>
      <c r="E140" s="326"/>
      <c r="F140" s="326"/>
      <c r="G140" s="326"/>
      <c r="H140" s="99" t="s">
        <v>420</v>
      </c>
      <c r="I140" s="99" t="s">
        <v>421</v>
      </c>
      <c r="J140" s="99" t="s">
        <v>422</v>
      </c>
    </row>
    <row r="141" spans="1:10" x14ac:dyDescent="0.25">
      <c r="A141" s="104">
        <v>1</v>
      </c>
      <c r="B141" s="327">
        <v>2</v>
      </c>
      <c r="C141" s="327"/>
      <c r="D141" s="327"/>
      <c r="E141" s="327"/>
      <c r="F141" s="327"/>
      <c r="G141" s="327"/>
      <c r="H141" s="104">
        <v>3</v>
      </c>
      <c r="I141" s="104">
        <v>4</v>
      </c>
      <c r="J141" s="104">
        <v>5</v>
      </c>
    </row>
    <row r="142" spans="1:10" x14ac:dyDescent="0.25">
      <c r="A142" s="115" t="s">
        <v>34</v>
      </c>
      <c r="B142" s="354" t="s">
        <v>535</v>
      </c>
      <c r="C142" s="355"/>
      <c r="D142" s="355"/>
      <c r="E142" s="355"/>
      <c r="F142" s="355"/>
      <c r="G142" s="356"/>
      <c r="H142" s="146">
        <v>3</v>
      </c>
      <c r="I142" s="147">
        <v>17500</v>
      </c>
      <c r="J142" s="100">
        <f>36450+16050</f>
        <v>52500</v>
      </c>
    </row>
    <row r="143" spans="1:10" x14ac:dyDescent="0.25">
      <c r="A143" s="98"/>
      <c r="B143" s="351" t="s">
        <v>355</v>
      </c>
      <c r="C143" s="352"/>
      <c r="D143" s="352"/>
      <c r="E143" s="352"/>
      <c r="F143" s="352"/>
      <c r="G143" s="353"/>
      <c r="H143" s="97"/>
      <c r="I143" s="104" t="s">
        <v>46</v>
      </c>
      <c r="J143" s="133">
        <f>J142</f>
        <v>52500</v>
      </c>
    </row>
    <row r="144" spans="1:10" ht="20.25" customHeight="1" x14ac:dyDescent="0.25">
      <c r="A144" s="107"/>
      <c r="B144" s="108"/>
      <c r="C144" s="108"/>
      <c r="D144" s="108"/>
      <c r="E144" s="108"/>
      <c r="F144" s="108"/>
      <c r="G144" s="108"/>
      <c r="H144" s="109"/>
      <c r="I144" s="110" t="s">
        <v>592</v>
      </c>
      <c r="J144" s="111">
        <f>J143</f>
        <v>52500</v>
      </c>
    </row>
    <row r="145" spans="1:10" hidden="1" x14ac:dyDescent="0.25">
      <c r="A145" s="341" t="s">
        <v>423</v>
      </c>
      <c r="B145" s="341"/>
      <c r="C145" s="341"/>
      <c r="D145" s="341"/>
      <c r="E145" s="341"/>
      <c r="F145" s="341"/>
      <c r="G145" s="341"/>
      <c r="H145" s="341"/>
      <c r="I145" s="341"/>
      <c r="J145" s="341"/>
    </row>
    <row r="146" spans="1:10" hidden="1" x14ac:dyDescent="0.25"/>
    <row r="147" spans="1:10" ht="38.25" hidden="1" x14ac:dyDescent="0.25">
      <c r="A147" s="99" t="s">
        <v>344</v>
      </c>
      <c r="B147" s="326" t="s">
        <v>19</v>
      </c>
      <c r="C147" s="326"/>
      <c r="D147" s="326"/>
      <c r="E147" s="326"/>
      <c r="F147" s="326"/>
      <c r="G147" s="99" t="s">
        <v>424</v>
      </c>
      <c r="H147" s="99" t="s">
        <v>425</v>
      </c>
      <c r="I147" s="99" t="s">
        <v>426</v>
      </c>
      <c r="J147" s="99" t="s">
        <v>427</v>
      </c>
    </row>
    <row r="148" spans="1:10" hidden="1" x14ac:dyDescent="0.25">
      <c r="A148" s="104">
        <v>1</v>
      </c>
      <c r="B148" s="327">
        <v>2</v>
      </c>
      <c r="C148" s="327"/>
      <c r="D148" s="327"/>
      <c r="E148" s="327"/>
      <c r="F148" s="327"/>
      <c r="G148" s="104">
        <v>3</v>
      </c>
      <c r="H148" s="104">
        <v>4</v>
      </c>
      <c r="I148" s="104">
        <v>5</v>
      </c>
      <c r="J148" s="104">
        <v>6</v>
      </c>
    </row>
    <row r="149" spans="1:10" hidden="1" x14ac:dyDescent="0.25">
      <c r="A149" s="104"/>
      <c r="B149" s="411"/>
      <c r="C149" s="412"/>
      <c r="D149" s="412"/>
      <c r="E149" s="412"/>
      <c r="F149" s="413"/>
      <c r="G149" s="104"/>
      <c r="H149" s="104"/>
      <c r="I149" s="104"/>
      <c r="J149" s="97"/>
    </row>
    <row r="150" spans="1:10" hidden="1" x14ac:dyDescent="0.25">
      <c r="A150" s="104"/>
      <c r="B150" s="411"/>
      <c r="C150" s="412"/>
      <c r="D150" s="412"/>
      <c r="E150" s="412"/>
      <c r="F150" s="413"/>
      <c r="G150" s="104"/>
      <c r="H150" s="104"/>
      <c r="I150" s="104"/>
      <c r="J150" s="97"/>
    </row>
    <row r="151" spans="1:10" hidden="1" x14ac:dyDescent="0.25">
      <c r="A151" s="104"/>
      <c r="B151" s="411"/>
      <c r="C151" s="412"/>
      <c r="D151" s="412"/>
      <c r="E151" s="412"/>
      <c r="F151" s="413"/>
      <c r="G151" s="104"/>
      <c r="H151" s="104"/>
      <c r="I151" s="104"/>
      <c r="J151" s="97"/>
    </row>
    <row r="152" spans="1:10" hidden="1" x14ac:dyDescent="0.25">
      <c r="A152" s="104"/>
      <c r="B152" s="411"/>
      <c r="C152" s="412"/>
      <c r="D152" s="412"/>
      <c r="E152" s="412"/>
      <c r="F152" s="413"/>
      <c r="G152" s="104"/>
      <c r="H152" s="104"/>
      <c r="I152" s="104"/>
      <c r="J152" s="97"/>
    </row>
    <row r="153" spans="1:10" hidden="1" x14ac:dyDescent="0.25">
      <c r="A153" s="96"/>
      <c r="B153" s="337"/>
      <c r="C153" s="338"/>
      <c r="D153" s="338"/>
      <c r="E153" s="338"/>
      <c r="F153" s="339"/>
      <c r="G153" s="97"/>
      <c r="H153" s="100"/>
      <c r="I153" s="153"/>
      <c r="J153" s="100"/>
    </row>
    <row r="154" spans="1:10" hidden="1" x14ac:dyDescent="0.25">
      <c r="A154" s="96"/>
      <c r="B154" s="337"/>
      <c r="C154" s="338"/>
      <c r="D154" s="338"/>
      <c r="E154" s="338"/>
      <c r="F154" s="339"/>
      <c r="G154" s="97"/>
      <c r="H154" s="100"/>
      <c r="I154" s="153"/>
      <c r="J154" s="100"/>
    </row>
    <row r="155" spans="1:10" hidden="1" x14ac:dyDescent="0.25">
      <c r="A155" s="104"/>
      <c r="B155" s="411"/>
      <c r="C155" s="412"/>
      <c r="D155" s="412"/>
      <c r="E155" s="412"/>
      <c r="F155" s="413"/>
      <c r="G155" s="104"/>
      <c r="H155" s="104"/>
      <c r="I155" s="104"/>
      <c r="J155" s="97"/>
    </row>
    <row r="156" spans="1:10" hidden="1" x14ac:dyDescent="0.25">
      <c r="A156" s="98"/>
      <c r="B156" s="351" t="s">
        <v>434</v>
      </c>
      <c r="C156" s="352"/>
      <c r="D156" s="352"/>
      <c r="E156" s="352"/>
      <c r="F156" s="353"/>
      <c r="G156" s="127" t="s">
        <v>46</v>
      </c>
      <c r="H156" s="127" t="s">
        <v>46</v>
      </c>
      <c r="I156" s="127" t="s">
        <v>46</v>
      </c>
      <c r="J156" s="93">
        <f>SUM(J149:J152)</f>
        <v>0</v>
      </c>
    </row>
    <row r="157" spans="1:10" hidden="1" x14ac:dyDescent="0.25">
      <c r="A157" s="121"/>
      <c r="B157" s="114"/>
      <c r="C157" s="114"/>
      <c r="D157" s="114"/>
      <c r="E157" s="114"/>
      <c r="F157" s="114"/>
      <c r="G157" s="121"/>
      <c r="H157" s="121"/>
      <c r="I157" s="121"/>
      <c r="J157" s="151"/>
    </row>
    <row r="158" spans="1:10" hidden="1" x14ac:dyDescent="0.25">
      <c r="A158" s="341" t="s">
        <v>435</v>
      </c>
      <c r="B158" s="341"/>
      <c r="C158" s="341"/>
      <c r="D158" s="341"/>
      <c r="E158" s="341"/>
      <c r="F158" s="341"/>
      <c r="G158" s="341"/>
      <c r="H158" s="341"/>
      <c r="I158" s="341"/>
      <c r="J158" s="341"/>
    </row>
    <row r="159" spans="1:10" hidden="1" x14ac:dyDescent="0.25"/>
    <row r="160" spans="1:10" ht="38.25" hidden="1" x14ac:dyDescent="0.25">
      <c r="A160" s="99" t="s">
        <v>344</v>
      </c>
      <c r="B160" s="326" t="s">
        <v>19</v>
      </c>
      <c r="C160" s="326"/>
      <c r="D160" s="326"/>
      <c r="E160" s="326"/>
      <c r="F160" s="326"/>
      <c r="G160" s="326"/>
      <c r="H160" s="99" t="s">
        <v>436</v>
      </c>
      <c r="I160" s="99" t="s">
        <v>437</v>
      </c>
      <c r="J160" s="99" t="s">
        <v>438</v>
      </c>
    </row>
    <row r="161" spans="1:10" hidden="1" x14ac:dyDescent="0.25">
      <c r="A161" s="104">
        <v>1</v>
      </c>
      <c r="B161" s="327">
        <v>2</v>
      </c>
      <c r="C161" s="327"/>
      <c r="D161" s="327"/>
      <c r="E161" s="327"/>
      <c r="F161" s="327"/>
      <c r="G161" s="327"/>
      <c r="H161" s="104">
        <v>4</v>
      </c>
      <c r="I161" s="104">
        <v>5</v>
      </c>
      <c r="J161" s="104">
        <v>6</v>
      </c>
    </row>
    <row r="162" spans="1:10" hidden="1" x14ac:dyDescent="0.25">
      <c r="A162" s="96"/>
      <c r="B162" s="329"/>
      <c r="C162" s="329"/>
      <c r="D162" s="329"/>
      <c r="E162" s="329"/>
      <c r="F162" s="329"/>
      <c r="G162" s="329"/>
      <c r="H162" s="129"/>
      <c r="I162" s="129"/>
      <c r="J162" s="129"/>
    </row>
    <row r="163" spans="1:10" hidden="1" x14ac:dyDescent="0.25">
      <c r="A163" s="96"/>
      <c r="B163" s="329"/>
      <c r="C163" s="329"/>
      <c r="D163" s="329"/>
      <c r="E163" s="329"/>
      <c r="F163" s="329"/>
      <c r="G163" s="329"/>
      <c r="H163" s="129"/>
      <c r="I163" s="129"/>
      <c r="J163" s="129"/>
    </row>
    <row r="164" spans="1:10" hidden="1" x14ac:dyDescent="0.25">
      <c r="A164" s="98"/>
      <c r="B164" s="340" t="s">
        <v>355</v>
      </c>
      <c r="C164" s="340"/>
      <c r="D164" s="340"/>
      <c r="E164" s="340"/>
      <c r="F164" s="340"/>
      <c r="G164" s="340"/>
      <c r="H164" s="104" t="s">
        <v>46</v>
      </c>
      <c r="I164" s="104" t="s">
        <v>46</v>
      </c>
      <c r="J164" s="104" t="s">
        <v>46</v>
      </c>
    </row>
    <row r="165" spans="1:10" ht="62.25" customHeight="1" x14ac:dyDescent="0.25"/>
    <row r="166" spans="1:10" x14ac:dyDescent="0.25">
      <c r="A166" s="341" t="s">
        <v>439</v>
      </c>
      <c r="B166" s="341"/>
      <c r="C166" s="341"/>
      <c r="D166" s="341"/>
      <c r="E166" s="341"/>
      <c r="F166" s="341"/>
      <c r="G166" s="341"/>
      <c r="H166" s="341"/>
      <c r="I166" s="341"/>
      <c r="J166" s="341"/>
    </row>
    <row r="168" spans="1:10" ht="38.25" x14ac:dyDescent="0.25">
      <c r="A168" s="130" t="s">
        <v>344</v>
      </c>
      <c r="B168" s="342" t="s">
        <v>409</v>
      </c>
      <c r="C168" s="343"/>
      <c r="D168" s="343"/>
      <c r="E168" s="343"/>
      <c r="F168" s="343"/>
      <c r="G168" s="344"/>
      <c r="H168" s="130" t="s">
        <v>440</v>
      </c>
      <c r="I168" s="130" t="s">
        <v>441</v>
      </c>
      <c r="J168" s="99" t="s">
        <v>442</v>
      </c>
    </row>
    <row r="169" spans="1:10" x14ac:dyDescent="0.25">
      <c r="A169" s="104">
        <v>1</v>
      </c>
      <c r="B169" s="345">
        <v>2</v>
      </c>
      <c r="C169" s="346"/>
      <c r="D169" s="346"/>
      <c r="E169" s="346"/>
      <c r="F169" s="346"/>
      <c r="G169" s="347"/>
      <c r="H169" s="104">
        <v>3</v>
      </c>
      <c r="I169" s="104">
        <v>4</v>
      </c>
      <c r="J169" s="104">
        <v>5</v>
      </c>
    </row>
    <row r="170" spans="1:10" ht="29.25" customHeight="1" x14ac:dyDescent="0.25">
      <c r="A170" s="104">
        <v>1</v>
      </c>
      <c r="B170" s="337" t="s">
        <v>536</v>
      </c>
      <c r="C170" s="338"/>
      <c r="D170" s="338"/>
      <c r="E170" s="338"/>
      <c r="F170" s="338"/>
      <c r="G170" s="339"/>
      <c r="H170" s="104">
        <v>1</v>
      </c>
      <c r="I170" s="104">
        <v>1</v>
      </c>
      <c r="J170" s="97">
        <v>670577.78</v>
      </c>
    </row>
    <row r="171" spans="1:10" x14ac:dyDescent="0.25">
      <c r="A171" s="98"/>
      <c r="B171" s="351" t="s">
        <v>355</v>
      </c>
      <c r="C171" s="352"/>
      <c r="D171" s="352"/>
      <c r="E171" s="352"/>
      <c r="F171" s="352"/>
      <c r="G171" s="353"/>
      <c r="H171" s="104" t="s">
        <v>46</v>
      </c>
      <c r="I171" s="104" t="s">
        <v>46</v>
      </c>
      <c r="J171" s="128">
        <f>SUM(J170:J170)</f>
        <v>670577.78</v>
      </c>
    </row>
    <row r="172" spans="1:10" ht="30.75" customHeight="1" x14ac:dyDescent="0.25">
      <c r="A172" s="104">
        <v>1</v>
      </c>
      <c r="B172" s="348" t="s">
        <v>537</v>
      </c>
      <c r="C172" s="349"/>
      <c r="D172" s="349"/>
      <c r="E172" s="349"/>
      <c r="F172" s="349"/>
      <c r="G172" s="350"/>
      <c r="H172" s="132">
        <v>1</v>
      </c>
      <c r="I172" s="132">
        <v>1</v>
      </c>
      <c r="J172" s="84">
        <v>857327</v>
      </c>
    </row>
    <row r="173" spans="1:10" x14ac:dyDescent="0.25">
      <c r="A173" s="98"/>
      <c r="B173" s="351" t="s">
        <v>355</v>
      </c>
      <c r="C173" s="352"/>
      <c r="D173" s="352"/>
      <c r="E173" s="352"/>
      <c r="F173" s="352"/>
      <c r="G173" s="353"/>
      <c r="H173" s="104" t="s">
        <v>46</v>
      </c>
      <c r="I173" s="104" t="s">
        <v>46</v>
      </c>
      <c r="J173" s="128">
        <f>SUM(J172:J172)</f>
        <v>857327</v>
      </c>
    </row>
    <row r="174" spans="1:10" ht="20.25" customHeight="1" x14ac:dyDescent="0.25">
      <c r="A174" s="104">
        <v>1</v>
      </c>
      <c r="B174" s="348" t="s">
        <v>538</v>
      </c>
      <c r="C174" s="349"/>
      <c r="D174" s="349"/>
      <c r="E174" s="349"/>
      <c r="F174" s="349"/>
      <c r="G174" s="350"/>
      <c r="H174" s="132">
        <v>1</v>
      </c>
      <c r="I174" s="132">
        <v>1</v>
      </c>
      <c r="J174" s="84">
        <v>250000</v>
      </c>
    </row>
    <row r="175" spans="1:10" x14ac:dyDescent="0.25">
      <c r="A175" s="98"/>
      <c r="B175" s="351" t="s">
        <v>355</v>
      </c>
      <c r="C175" s="352"/>
      <c r="D175" s="352"/>
      <c r="E175" s="352"/>
      <c r="F175" s="352"/>
      <c r="G175" s="353"/>
      <c r="H175" s="104" t="s">
        <v>46</v>
      </c>
      <c r="I175" s="104" t="s">
        <v>46</v>
      </c>
      <c r="J175" s="128">
        <f>SUM(J174)</f>
        <v>250000</v>
      </c>
    </row>
    <row r="176" spans="1:10" ht="23.25" customHeight="1" x14ac:dyDescent="0.25">
      <c r="A176" s="107"/>
      <c r="B176" s="108"/>
      <c r="C176" s="108"/>
      <c r="D176" s="108"/>
      <c r="E176" s="108"/>
      <c r="F176" s="108"/>
      <c r="G176" s="108"/>
      <c r="H176" s="109"/>
      <c r="I176" s="110" t="s">
        <v>593</v>
      </c>
      <c r="J176" s="111">
        <f>J171+J173+J175</f>
        <v>1777904.78</v>
      </c>
    </row>
    <row r="178" spans="1:10" x14ac:dyDescent="0.25">
      <c r="A178" s="341" t="s">
        <v>470</v>
      </c>
      <c r="B178" s="341"/>
      <c r="C178" s="341"/>
      <c r="D178" s="341"/>
      <c r="E178" s="341"/>
      <c r="F178" s="341"/>
      <c r="G178" s="341"/>
      <c r="H178" s="341"/>
      <c r="I178" s="341"/>
      <c r="J178" s="341"/>
    </row>
    <row r="180" spans="1:10" ht="25.5" x14ac:dyDescent="0.25">
      <c r="A180" s="99" t="s">
        <v>344</v>
      </c>
      <c r="B180" s="326" t="s">
        <v>409</v>
      </c>
      <c r="C180" s="326"/>
      <c r="D180" s="326"/>
      <c r="E180" s="326"/>
      <c r="F180" s="326"/>
      <c r="G180" s="326"/>
      <c r="H180" s="326"/>
      <c r="I180" s="99" t="s">
        <v>471</v>
      </c>
      <c r="J180" s="99" t="s">
        <v>472</v>
      </c>
    </row>
    <row r="181" spans="1:10" x14ac:dyDescent="0.25">
      <c r="A181" s="104">
        <v>1</v>
      </c>
      <c r="B181" s="327">
        <v>2</v>
      </c>
      <c r="C181" s="327"/>
      <c r="D181" s="327"/>
      <c r="E181" s="327"/>
      <c r="F181" s="327"/>
      <c r="G181" s="327"/>
      <c r="H181" s="327"/>
      <c r="I181" s="104">
        <v>3</v>
      </c>
      <c r="J181" s="104">
        <v>4</v>
      </c>
    </row>
    <row r="182" spans="1:10" ht="38.25" customHeight="1" x14ac:dyDescent="0.25">
      <c r="A182" s="101" t="s">
        <v>34</v>
      </c>
      <c r="B182" s="368" t="s">
        <v>539</v>
      </c>
      <c r="C182" s="368"/>
      <c r="D182" s="368"/>
      <c r="E182" s="368"/>
      <c r="F182" s="368"/>
      <c r="G182" s="368"/>
      <c r="H182" s="368"/>
      <c r="I182" s="132">
        <v>1</v>
      </c>
      <c r="J182" s="84">
        <f>308700-308700</f>
        <v>0</v>
      </c>
    </row>
    <row r="183" spans="1:10" ht="24.75" customHeight="1" x14ac:dyDescent="0.25">
      <c r="A183" s="101" t="s">
        <v>35</v>
      </c>
      <c r="B183" s="368" t="s">
        <v>540</v>
      </c>
      <c r="C183" s="368"/>
      <c r="D183" s="368"/>
      <c r="E183" s="368"/>
      <c r="F183" s="368"/>
      <c r="G183" s="368"/>
      <c r="H183" s="368"/>
      <c r="I183" s="132">
        <v>1</v>
      </c>
      <c r="J183" s="84">
        <f>44100-44100</f>
        <v>0</v>
      </c>
    </row>
    <row r="184" spans="1:10" ht="30.75" customHeight="1" x14ac:dyDescent="0.25">
      <c r="A184" s="101" t="s">
        <v>34</v>
      </c>
      <c r="B184" s="348" t="s">
        <v>541</v>
      </c>
      <c r="C184" s="349"/>
      <c r="D184" s="349"/>
      <c r="E184" s="349"/>
      <c r="F184" s="349"/>
      <c r="G184" s="349"/>
      <c r="H184" s="350"/>
      <c r="I184" s="101" t="s">
        <v>34</v>
      </c>
      <c r="J184" s="84">
        <f>1177448-47730-16962-230662.84</f>
        <v>882093.16</v>
      </c>
    </row>
    <row r="185" spans="1:10" x14ac:dyDescent="0.25">
      <c r="A185" s="101"/>
      <c r="B185" s="331" t="s">
        <v>314</v>
      </c>
      <c r="C185" s="332"/>
      <c r="D185" s="332"/>
      <c r="E185" s="332"/>
      <c r="F185" s="332"/>
      <c r="G185" s="332"/>
      <c r="H185" s="333"/>
      <c r="I185" s="132" t="s">
        <v>46</v>
      </c>
      <c r="J185" s="128">
        <f>J184</f>
        <v>882093.16</v>
      </c>
    </row>
    <row r="186" spans="1:10" ht="34.5" customHeight="1" x14ac:dyDescent="0.25">
      <c r="A186" s="101" t="s">
        <v>34</v>
      </c>
      <c r="B186" s="348" t="s">
        <v>542</v>
      </c>
      <c r="C186" s="349"/>
      <c r="D186" s="349"/>
      <c r="E186" s="349"/>
      <c r="F186" s="349"/>
      <c r="G186" s="349"/>
      <c r="H186" s="350"/>
      <c r="I186" s="101" t="s">
        <v>34</v>
      </c>
      <c r="J186" s="84">
        <f>4188000-3467679.96</f>
        <v>720320.04</v>
      </c>
    </row>
    <row r="187" spans="1:10" x14ac:dyDescent="0.25">
      <c r="A187" s="101"/>
      <c r="B187" s="331" t="s">
        <v>314</v>
      </c>
      <c r="C187" s="332"/>
      <c r="D187" s="332"/>
      <c r="E187" s="332"/>
      <c r="F187" s="332"/>
      <c r="G187" s="332"/>
      <c r="H187" s="333"/>
      <c r="I187" s="132" t="s">
        <v>46</v>
      </c>
      <c r="J187" s="128">
        <f>J186</f>
        <v>720320.04</v>
      </c>
    </row>
    <row r="188" spans="1:10" ht="26.25" customHeight="1" x14ac:dyDescent="0.25">
      <c r="A188" s="101" t="s">
        <v>34</v>
      </c>
      <c r="B188" s="368" t="s">
        <v>543</v>
      </c>
      <c r="C188" s="368"/>
      <c r="D188" s="368"/>
      <c r="E188" s="368"/>
      <c r="F188" s="368"/>
      <c r="G188" s="368"/>
      <c r="H188" s="368"/>
      <c r="I188" s="132">
        <v>4</v>
      </c>
      <c r="J188" s="84">
        <f>25740+28280</f>
        <v>54020</v>
      </c>
    </row>
    <row r="189" spans="1:10" x14ac:dyDescent="0.25">
      <c r="A189" s="101"/>
      <c r="B189" s="331" t="s">
        <v>314</v>
      </c>
      <c r="C189" s="332"/>
      <c r="D189" s="332"/>
      <c r="E189" s="332"/>
      <c r="F189" s="332"/>
      <c r="G189" s="332"/>
      <c r="H189" s="333"/>
      <c r="I189" s="132" t="s">
        <v>46</v>
      </c>
      <c r="J189" s="128">
        <f>J188</f>
        <v>54020</v>
      </c>
    </row>
    <row r="190" spans="1:10" x14ac:dyDescent="0.25">
      <c r="A190" s="101" t="s">
        <v>34</v>
      </c>
      <c r="B190" s="368" t="s">
        <v>544</v>
      </c>
      <c r="C190" s="368"/>
      <c r="D190" s="368"/>
      <c r="E190" s="368"/>
      <c r="F190" s="368"/>
      <c r="G190" s="368"/>
      <c r="H190" s="368"/>
      <c r="I190" s="132">
        <v>1</v>
      </c>
      <c r="J190" s="84">
        <v>40000</v>
      </c>
    </row>
    <row r="191" spans="1:10" x14ac:dyDescent="0.25">
      <c r="A191" s="101"/>
      <c r="B191" s="331" t="s">
        <v>314</v>
      </c>
      <c r="C191" s="332"/>
      <c r="D191" s="332"/>
      <c r="E191" s="332"/>
      <c r="F191" s="332"/>
      <c r="G191" s="332"/>
      <c r="H191" s="333"/>
      <c r="I191" s="132" t="s">
        <v>46</v>
      </c>
      <c r="J191" s="128">
        <f>J190</f>
        <v>40000</v>
      </c>
    </row>
    <row r="192" spans="1:10" ht="23.25" customHeight="1" x14ac:dyDescent="0.25">
      <c r="A192" s="107"/>
      <c r="B192" s="108"/>
      <c r="C192" s="108"/>
      <c r="D192" s="108"/>
      <c r="E192" s="108"/>
      <c r="F192" s="108"/>
      <c r="G192" s="108"/>
      <c r="H192" s="109"/>
      <c r="I192" s="110" t="s">
        <v>594</v>
      </c>
      <c r="J192" s="111">
        <f>J185+J187+J189+J191</f>
        <v>1696433.2000000002</v>
      </c>
    </row>
    <row r="193" spans="1:10" x14ac:dyDescent="0.25">
      <c r="A193" s="154"/>
      <c r="B193" s="155"/>
      <c r="C193" s="155"/>
      <c r="D193" s="155"/>
      <c r="E193" s="155"/>
      <c r="F193" s="155"/>
      <c r="G193" s="155"/>
      <c r="H193" s="155"/>
      <c r="I193" s="156"/>
      <c r="J193" s="157"/>
    </row>
    <row r="194" spans="1:10" ht="3" customHeight="1" x14ac:dyDescent="0.25">
      <c r="A194" s="154"/>
      <c r="B194" s="155"/>
      <c r="C194" s="155"/>
      <c r="D194" s="155"/>
      <c r="E194" s="155"/>
      <c r="F194" s="155"/>
      <c r="G194" s="155"/>
      <c r="H194" s="155"/>
      <c r="I194" s="156"/>
      <c r="J194" s="157"/>
    </row>
    <row r="195" spans="1:10" x14ac:dyDescent="0.25">
      <c r="A195" s="330" t="s">
        <v>493</v>
      </c>
      <c r="B195" s="330"/>
      <c r="C195" s="330"/>
      <c r="D195" s="330"/>
      <c r="E195" s="330"/>
      <c r="F195" s="330"/>
      <c r="G195" s="330"/>
      <c r="H195" s="330"/>
      <c r="I195" s="330"/>
      <c r="J195" s="330"/>
    </row>
    <row r="197" spans="1:10" ht="25.5" x14ac:dyDescent="0.25">
      <c r="A197" s="99" t="s">
        <v>344</v>
      </c>
      <c r="B197" s="326" t="s">
        <v>409</v>
      </c>
      <c r="C197" s="326"/>
      <c r="D197" s="326"/>
      <c r="E197" s="326"/>
      <c r="F197" s="326"/>
      <c r="G197" s="326"/>
      <c r="H197" s="99" t="s">
        <v>436</v>
      </c>
      <c r="I197" s="99" t="s">
        <v>494</v>
      </c>
      <c r="J197" s="99" t="s">
        <v>495</v>
      </c>
    </row>
    <row r="198" spans="1:10" x14ac:dyDescent="0.25">
      <c r="A198" s="104">
        <v>1</v>
      </c>
      <c r="B198" s="327">
        <v>2</v>
      </c>
      <c r="C198" s="327"/>
      <c r="D198" s="327"/>
      <c r="E198" s="327"/>
      <c r="F198" s="327"/>
      <c r="G198" s="327"/>
      <c r="H198" s="104">
        <v>3</v>
      </c>
      <c r="I198" s="104">
        <v>4</v>
      </c>
      <c r="J198" s="104">
        <v>5</v>
      </c>
    </row>
    <row r="199" spans="1:10" ht="24" customHeight="1" x14ac:dyDescent="0.25">
      <c r="A199" s="179">
        <v>1</v>
      </c>
      <c r="B199" s="348" t="s">
        <v>586</v>
      </c>
      <c r="C199" s="414"/>
      <c r="D199" s="414"/>
      <c r="E199" s="414"/>
      <c r="F199" s="414"/>
      <c r="G199" s="415"/>
      <c r="H199" s="179">
        <v>1</v>
      </c>
      <c r="I199" s="179">
        <v>50000</v>
      </c>
      <c r="J199" s="118">
        <f>I199</f>
        <v>50000</v>
      </c>
    </row>
    <row r="200" spans="1:10" ht="18" customHeight="1" x14ac:dyDescent="0.25">
      <c r="A200" s="105"/>
      <c r="B200" s="331" t="s">
        <v>355</v>
      </c>
      <c r="C200" s="332"/>
      <c r="D200" s="332"/>
      <c r="E200" s="332"/>
      <c r="F200" s="332"/>
      <c r="G200" s="333"/>
      <c r="H200" s="84"/>
      <c r="I200" s="178" t="s">
        <v>46</v>
      </c>
      <c r="J200" s="128">
        <f>J199</f>
        <v>50000</v>
      </c>
    </row>
    <row r="201" spans="1:10" ht="35.25" customHeight="1" x14ac:dyDescent="0.25">
      <c r="A201" s="132">
        <v>1</v>
      </c>
      <c r="B201" s="348" t="s">
        <v>545</v>
      </c>
      <c r="C201" s="414"/>
      <c r="D201" s="414"/>
      <c r="E201" s="414"/>
      <c r="F201" s="414"/>
      <c r="G201" s="415"/>
      <c r="H201" s="132">
        <v>1</v>
      </c>
      <c r="I201" s="132">
        <f>2191792.31-66651.83</f>
        <v>2125140.48</v>
      </c>
      <c r="J201" s="118">
        <f>I201</f>
        <v>2125140.48</v>
      </c>
    </row>
    <row r="202" spans="1:10" x14ac:dyDescent="0.25">
      <c r="A202" s="105"/>
      <c r="B202" s="331" t="s">
        <v>355</v>
      </c>
      <c r="C202" s="332"/>
      <c r="D202" s="332"/>
      <c r="E202" s="332"/>
      <c r="F202" s="332"/>
      <c r="G202" s="333"/>
      <c r="H202" s="84"/>
      <c r="I202" s="104" t="s">
        <v>46</v>
      </c>
      <c r="J202" s="128">
        <f>J201</f>
        <v>2125140.48</v>
      </c>
    </row>
    <row r="203" spans="1:10" ht="24.75" customHeight="1" x14ac:dyDescent="0.25">
      <c r="A203" s="132">
        <v>1</v>
      </c>
      <c r="B203" s="348" t="s">
        <v>546</v>
      </c>
      <c r="C203" s="414"/>
      <c r="D203" s="414"/>
      <c r="E203" s="414"/>
      <c r="F203" s="414"/>
      <c r="G203" s="415"/>
      <c r="H203" s="132">
        <v>1</v>
      </c>
      <c r="I203" s="132">
        <f>42072.69-41421.49</f>
        <v>651.20000000000437</v>
      </c>
      <c r="J203" s="118">
        <f>H203*I203</f>
        <v>651.20000000000437</v>
      </c>
    </row>
    <row r="204" spans="1:10" ht="26.25" customHeight="1" x14ac:dyDescent="0.25">
      <c r="A204" s="105"/>
      <c r="B204" s="331" t="s">
        <v>355</v>
      </c>
      <c r="C204" s="332"/>
      <c r="D204" s="332"/>
      <c r="E204" s="332"/>
      <c r="F204" s="332"/>
      <c r="G204" s="333"/>
      <c r="H204" s="84"/>
      <c r="I204" s="104" t="s">
        <v>46</v>
      </c>
      <c r="J204" s="128">
        <f>SUM(J203:J203)</f>
        <v>651.20000000000437</v>
      </c>
    </row>
    <row r="205" spans="1:10" ht="25.5" customHeight="1" x14ac:dyDescent="0.25">
      <c r="A205" s="107"/>
      <c r="B205" s="108"/>
      <c r="C205" s="108"/>
      <c r="D205" s="108"/>
      <c r="E205" s="108"/>
      <c r="F205" s="108"/>
      <c r="G205" s="108"/>
      <c r="H205" s="109"/>
      <c r="I205" s="110" t="s">
        <v>584</v>
      </c>
      <c r="J205" s="111">
        <f>J202+J204+J200</f>
        <v>2175791.6800000002</v>
      </c>
    </row>
    <row r="206" spans="1:10" ht="32.25" customHeight="1" x14ac:dyDescent="0.25">
      <c r="A206" s="107"/>
      <c r="B206" s="108"/>
      <c r="C206" s="108"/>
      <c r="D206" s="108"/>
      <c r="E206" s="108"/>
      <c r="F206" s="108"/>
      <c r="G206" s="108"/>
      <c r="H206" s="109"/>
      <c r="I206" s="184" t="s">
        <v>583</v>
      </c>
      <c r="J206" s="185">
        <f>J144+J176+J192+J205</f>
        <v>5702629.6600000001</v>
      </c>
    </row>
    <row r="208" spans="1:10" ht="23.25" customHeight="1" x14ac:dyDescent="0.25">
      <c r="I208" s="182" t="s">
        <v>585</v>
      </c>
      <c r="J208" s="181">
        <f>J71+J87+J206</f>
        <v>7069746.7280603172</v>
      </c>
    </row>
  </sheetData>
  <mergeCells count="166">
    <mergeCell ref="B202:G202"/>
    <mergeCell ref="B203:G203"/>
    <mergeCell ref="B204:G204"/>
    <mergeCell ref="B190:H190"/>
    <mergeCell ref="B191:H191"/>
    <mergeCell ref="A195:J195"/>
    <mergeCell ref="B197:G197"/>
    <mergeCell ref="B198:G198"/>
    <mergeCell ref="B201:G201"/>
    <mergeCell ref="B199:G199"/>
    <mergeCell ref="B200:G200"/>
    <mergeCell ref="B184:H184"/>
    <mergeCell ref="B185:H185"/>
    <mergeCell ref="B186:H186"/>
    <mergeCell ref="B187:H187"/>
    <mergeCell ref="B188:H188"/>
    <mergeCell ref="B189:H189"/>
    <mergeCell ref="B175:G175"/>
    <mergeCell ref="A178:J178"/>
    <mergeCell ref="B180:H180"/>
    <mergeCell ref="B181:H181"/>
    <mergeCell ref="B182:H182"/>
    <mergeCell ref="B183:H183"/>
    <mergeCell ref="B169:G169"/>
    <mergeCell ref="B170:G170"/>
    <mergeCell ref="B171:G171"/>
    <mergeCell ref="B172:G172"/>
    <mergeCell ref="B173:G173"/>
    <mergeCell ref="B174:G174"/>
    <mergeCell ref="B161:G161"/>
    <mergeCell ref="B162:G162"/>
    <mergeCell ref="B163:G163"/>
    <mergeCell ref="B164:G164"/>
    <mergeCell ref="A166:J166"/>
    <mergeCell ref="B168:G168"/>
    <mergeCell ref="B153:F153"/>
    <mergeCell ref="B154:F154"/>
    <mergeCell ref="B155:F155"/>
    <mergeCell ref="B156:F156"/>
    <mergeCell ref="A158:J158"/>
    <mergeCell ref="B160:G160"/>
    <mergeCell ref="B147:F147"/>
    <mergeCell ref="B148:F148"/>
    <mergeCell ref="B149:F149"/>
    <mergeCell ref="B150:F150"/>
    <mergeCell ref="B151:F151"/>
    <mergeCell ref="B152:F152"/>
    <mergeCell ref="A138:J138"/>
    <mergeCell ref="B140:G140"/>
    <mergeCell ref="B141:G141"/>
    <mergeCell ref="B142:G142"/>
    <mergeCell ref="B143:G143"/>
    <mergeCell ref="A145:J145"/>
    <mergeCell ref="A131:J131"/>
    <mergeCell ref="B133:F133"/>
    <mergeCell ref="B134:F134"/>
    <mergeCell ref="B135:F135"/>
    <mergeCell ref="B136:F136"/>
    <mergeCell ref="B137:F137"/>
    <mergeCell ref="B121:G121"/>
    <mergeCell ref="B122:G122"/>
    <mergeCell ref="B123:G123"/>
    <mergeCell ref="A125:J125"/>
    <mergeCell ref="C127:J127"/>
    <mergeCell ref="D129:J129"/>
    <mergeCell ref="B110:G110"/>
    <mergeCell ref="B111:G111"/>
    <mergeCell ref="A114:J114"/>
    <mergeCell ref="C116:J116"/>
    <mergeCell ref="D118:J118"/>
    <mergeCell ref="B120:G120"/>
    <mergeCell ref="A101:J101"/>
    <mergeCell ref="C103:J103"/>
    <mergeCell ref="D105:J105"/>
    <mergeCell ref="B107:G107"/>
    <mergeCell ref="B108:G108"/>
    <mergeCell ref="B109:G109"/>
    <mergeCell ref="D93:J93"/>
    <mergeCell ref="B95:G95"/>
    <mergeCell ref="B96:G96"/>
    <mergeCell ref="B97:G97"/>
    <mergeCell ref="B98:G98"/>
    <mergeCell ref="B99:G99"/>
    <mergeCell ref="B81:G81"/>
    <mergeCell ref="B82:G82"/>
    <mergeCell ref="B83:G83"/>
    <mergeCell ref="B84:G84"/>
    <mergeCell ref="A89:J89"/>
    <mergeCell ref="C91:J91"/>
    <mergeCell ref="A70:J70"/>
    <mergeCell ref="A73:J73"/>
    <mergeCell ref="C75:J75"/>
    <mergeCell ref="D77:J77"/>
    <mergeCell ref="B79:G79"/>
    <mergeCell ref="B80:G80"/>
    <mergeCell ref="B68:H68"/>
    <mergeCell ref="J56:J57"/>
    <mergeCell ref="B57:H57"/>
    <mergeCell ref="B58:H58"/>
    <mergeCell ref="B59:H59"/>
    <mergeCell ref="B60:H60"/>
    <mergeCell ref="I61:I62"/>
    <mergeCell ref="J61:J62"/>
    <mergeCell ref="B62:H62"/>
    <mergeCell ref="I56:I57"/>
    <mergeCell ref="B52:H52"/>
    <mergeCell ref="B63:H63"/>
    <mergeCell ref="B64:H64"/>
    <mergeCell ref="B65:H65"/>
    <mergeCell ref="B66:H66"/>
    <mergeCell ref="B44:H44"/>
    <mergeCell ref="B45:H45"/>
    <mergeCell ref="B46:H46"/>
    <mergeCell ref="B67:H67"/>
    <mergeCell ref="A61:A62"/>
    <mergeCell ref="B61:H61"/>
    <mergeCell ref="A47:A48"/>
    <mergeCell ref="B47:H47"/>
    <mergeCell ref="I47:I48"/>
    <mergeCell ref="A37:J37"/>
    <mergeCell ref="B39:H39"/>
    <mergeCell ref="B40:H40"/>
    <mergeCell ref="B41:H41"/>
    <mergeCell ref="A42:A43"/>
    <mergeCell ref="B42:H42"/>
    <mergeCell ref="I42:I43"/>
    <mergeCell ref="J42:J43"/>
    <mergeCell ref="B43:H43"/>
    <mergeCell ref="J47:J48"/>
    <mergeCell ref="B48:H48"/>
    <mergeCell ref="B53:H53"/>
    <mergeCell ref="B54:H54"/>
    <mergeCell ref="B55:H55"/>
    <mergeCell ref="A56:A57"/>
    <mergeCell ref="B56:H56"/>
    <mergeCell ref="B49:H49"/>
    <mergeCell ref="B50:H50"/>
    <mergeCell ref="B51:H51"/>
    <mergeCell ref="A28:J28"/>
    <mergeCell ref="B30:F30"/>
    <mergeCell ref="B31:F31"/>
    <mergeCell ref="B32:F32"/>
    <mergeCell ref="B33:F33"/>
    <mergeCell ref="B34:F34"/>
    <mergeCell ref="A20:J20"/>
    <mergeCell ref="B22:F22"/>
    <mergeCell ref="B23:F23"/>
    <mergeCell ref="B24:F24"/>
    <mergeCell ref="B25:F25"/>
    <mergeCell ref="B26:F26"/>
    <mergeCell ref="I12:I14"/>
    <mergeCell ref="J12:J14"/>
    <mergeCell ref="D13:D14"/>
    <mergeCell ref="E13:G13"/>
    <mergeCell ref="A17:B17"/>
    <mergeCell ref="A19:B19"/>
    <mergeCell ref="A2:J2"/>
    <mergeCell ref="A4:J4"/>
    <mergeCell ref="C6:J6"/>
    <mergeCell ref="D8:J8"/>
    <mergeCell ref="A10:J10"/>
    <mergeCell ref="A12:A14"/>
    <mergeCell ref="B12:B14"/>
    <mergeCell ref="C12:C14"/>
    <mergeCell ref="D12:G12"/>
    <mergeCell ref="H12:H14"/>
  </mergeCells>
  <pageMargins left="0.11811023622047245" right="0.11811023622047245" top="0.74803149606299213" bottom="0.35433070866141736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view="pageBreakPreview" topLeftCell="A120" zoomScale="80" zoomScaleSheetLayoutView="80" workbookViewId="0">
      <selection activeCell="I173" sqref="I173"/>
    </sheetView>
  </sheetViews>
  <sheetFormatPr defaultRowHeight="15" x14ac:dyDescent="0.25"/>
  <cols>
    <col min="1" max="1" width="6.28515625" style="72" customWidth="1"/>
    <col min="2" max="2" width="16" style="72" customWidth="1"/>
    <col min="3" max="3" width="16.7109375" style="72" customWidth="1"/>
    <col min="4" max="4" width="16.5703125" style="72" customWidth="1"/>
    <col min="5" max="5" width="22.42578125" style="72" customWidth="1"/>
    <col min="6" max="6" width="0.140625" style="72" hidden="1" customWidth="1"/>
    <col min="7" max="7" width="37.28515625" style="72" customWidth="1"/>
    <col min="8" max="8" width="27.140625" style="72" customWidth="1"/>
    <col min="9" max="9" width="23.7109375" style="72" customWidth="1"/>
    <col min="10" max="10" width="34.7109375" style="72" customWidth="1"/>
    <col min="11" max="11" width="5.5703125" style="72" customWidth="1"/>
  </cols>
  <sheetData>
    <row r="1" spans="1:11" x14ac:dyDescent="0.25">
      <c r="A1" s="397" t="s">
        <v>338</v>
      </c>
      <c r="B1" s="397"/>
      <c r="C1" s="397"/>
      <c r="D1" s="397"/>
      <c r="E1" s="397"/>
      <c r="F1" s="397"/>
      <c r="G1" s="397"/>
      <c r="H1" s="397"/>
      <c r="I1" s="397"/>
      <c r="J1" s="397"/>
      <c r="K1" s="158"/>
    </row>
    <row r="3" spans="1:11" hidden="1" x14ac:dyDescent="0.25">
      <c r="A3" s="341" t="s">
        <v>339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1" hidden="1" x14ac:dyDescent="0.25"/>
    <row r="5" spans="1:11" hidden="1" x14ac:dyDescent="0.25">
      <c r="A5" s="74" t="s">
        <v>340</v>
      </c>
      <c r="B5" s="74"/>
      <c r="C5" s="396"/>
      <c r="D5" s="396"/>
      <c r="E5" s="396"/>
      <c r="F5" s="396"/>
      <c r="G5" s="396"/>
      <c r="H5" s="396"/>
      <c r="I5" s="396"/>
      <c r="J5" s="396"/>
      <c r="K5" s="74"/>
    </row>
    <row r="6" spans="1:11" hidden="1" x14ac:dyDescent="0.25">
      <c r="A6" s="74"/>
      <c r="B6" s="74"/>
      <c r="C6" s="75"/>
      <c r="D6" s="75"/>
      <c r="E6" s="76"/>
      <c r="F6" s="76"/>
      <c r="G6" s="76"/>
      <c r="H6" s="76"/>
      <c r="I6" s="76"/>
      <c r="J6" s="76"/>
      <c r="K6" s="74"/>
    </row>
    <row r="7" spans="1:11" hidden="1" x14ac:dyDescent="0.25">
      <c r="A7" s="77" t="s">
        <v>341</v>
      </c>
      <c r="B7" s="77"/>
      <c r="C7" s="77"/>
      <c r="D7" s="418" t="s">
        <v>312</v>
      </c>
      <c r="E7" s="418"/>
      <c r="F7" s="418"/>
      <c r="G7" s="418"/>
      <c r="H7" s="418"/>
      <c r="I7" s="418"/>
      <c r="J7" s="418"/>
      <c r="K7" s="74"/>
    </row>
    <row r="8" spans="1:11" hidden="1" x14ac:dyDescent="0.25"/>
    <row r="9" spans="1:11" hidden="1" x14ac:dyDescent="0.25">
      <c r="A9" s="341" t="s">
        <v>343</v>
      </c>
      <c r="B9" s="341"/>
      <c r="C9" s="341"/>
      <c r="D9" s="341"/>
      <c r="E9" s="341"/>
      <c r="F9" s="341"/>
      <c r="G9" s="341"/>
      <c r="H9" s="341"/>
      <c r="I9" s="341"/>
      <c r="J9" s="341"/>
    </row>
    <row r="10" spans="1:11" hidden="1" x14ac:dyDescent="0.25"/>
    <row r="11" spans="1:11" hidden="1" x14ac:dyDescent="0.25">
      <c r="A11" s="387" t="s">
        <v>344</v>
      </c>
      <c r="B11" s="387" t="s">
        <v>345</v>
      </c>
      <c r="C11" s="387" t="s">
        <v>346</v>
      </c>
      <c r="D11" s="393" t="s">
        <v>347</v>
      </c>
      <c r="E11" s="394"/>
      <c r="F11" s="394"/>
      <c r="G11" s="394"/>
      <c r="H11" s="387" t="s">
        <v>348</v>
      </c>
      <c r="I11" s="387" t="s">
        <v>349</v>
      </c>
      <c r="J11" s="390" t="s">
        <v>350</v>
      </c>
      <c r="K11" s="159"/>
    </row>
    <row r="12" spans="1:11" hidden="1" x14ac:dyDescent="0.25">
      <c r="A12" s="388"/>
      <c r="B12" s="388"/>
      <c r="C12" s="388"/>
      <c r="D12" s="387" t="s">
        <v>337</v>
      </c>
      <c r="E12" s="393" t="s">
        <v>83</v>
      </c>
      <c r="F12" s="394"/>
      <c r="G12" s="394"/>
      <c r="H12" s="388"/>
      <c r="I12" s="388"/>
      <c r="J12" s="391"/>
      <c r="K12" s="159"/>
    </row>
    <row r="13" spans="1:11" ht="409.5" hidden="1" x14ac:dyDescent="0.25">
      <c r="A13" s="389"/>
      <c r="B13" s="389"/>
      <c r="C13" s="389"/>
      <c r="D13" s="389"/>
      <c r="E13" s="78" t="s">
        <v>351</v>
      </c>
      <c r="F13" s="78" t="s">
        <v>352</v>
      </c>
      <c r="G13" s="78" t="s">
        <v>353</v>
      </c>
      <c r="H13" s="389"/>
      <c r="I13" s="389"/>
      <c r="J13" s="392"/>
      <c r="K13" s="159"/>
    </row>
    <row r="14" spans="1:11" hidden="1" x14ac:dyDescent="0.25">
      <c r="A14" s="79">
        <v>1</v>
      </c>
      <c r="B14" s="79">
        <v>2</v>
      </c>
      <c r="C14" s="79">
        <v>3</v>
      </c>
      <c r="D14" s="79">
        <v>4</v>
      </c>
      <c r="E14" s="79">
        <v>5</v>
      </c>
      <c r="F14" s="79">
        <v>6</v>
      </c>
      <c r="G14" s="79">
        <v>7</v>
      </c>
      <c r="H14" s="79">
        <v>8</v>
      </c>
      <c r="I14" s="79">
        <v>9</v>
      </c>
      <c r="J14" s="79">
        <v>10</v>
      </c>
      <c r="K14" s="160"/>
    </row>
    <row r="15" spans="1:11" hidden="1" x14ac:dyDescent="0.25">
      <c r="A15" s="161"/>
      <c r="B15" s="162"/>
      <c r="C15" s="142"/>
      <c r="D15" s="142"/>
      <c r="E15" s="142"/>
      <c r="F15" s="142"/>
      <c r="G15" s="142"/>
      <c r="H15" s="163"/>
      <c r="I15" s="142"/>
      <c r="J15" s="142"/>
    </row>
    <row r="16" spans="1:11" hidden="1" x14ac:dyDescent="0.25">
      <c r="A16" s="161"/>
      <c r="B16" s="162"/>
      <c r="C16" s="142"/>
      <c r="D16" s="142"/>
      <c r="E16" s="142"/>
      <c r="F16" s="142"/>
      <c r="G16" s="142"/>
      <c r="H16" s="163"/>
      <c r="I16" s="142"/>
      <c r="J16" s="142"/>
    </row>
    <row r="17" spans="1:11" hidden="1" x14ac:dyDescent="0.25">
      <c r="A17" s="161"/>
      <c r="B17" s="162"/>
      <c r="C17" s="142"/>
      <c r="D17" s="142"/>
      <c r="E17" s="142"/>
      <c r="F17" s="142"/>
      <c r="G17" s="142"/>
      <c r="H17" s="163"/>
      <c r="I17" s="142"/>
      <c r="J17" s="142"/>
    </row>
    <row r="18" spans="1:11" hidden="1" x14ac:dyDescent="0.25">
      <c r="A18" s="416" t="s">
        <v>355</v>
      </c>
      <c r="B18" s="417"/>
      <c r="C18" s="79" t="s">
        <v>46</v>
      </c>
      <c r="D18" s="142"/>
      <c r="E18" s="79" t="s">
        <v>46</v>
      </c>
      <c r="F18" s="79" t="s">
        <v>46</v>
      </c>
      <c r="G18" s="79" t="s">
        <v>46</v>
      </c>
      <c r="H18" s="79" t="s">
        <v>46</v>
      </c>
      <c r="I18" s="79" t="s">
        <v>46</v>
      </c>
      <c r="J18" s="142"/>
    </row>
    <row r="19" spans="1:11" hidden="1" x14ac:dyDescent="0.25"/>
    <row r="20" spans="1:11" hidden="1" x14ac:dyDescent="0.25">
      <c r="A20" s="341" t="s">
        <v>363</v>
      </c>
      <c r="B20" s="341"/>
      <c r="C20" s="341"/>
      <c r="D20" s="341"/>
      <c r="E20" s="341"/>
      <c r="F20" s="341"/>
      <c r="G20" s="341"/>
      <c r="H20" s="341"/>
      <c r="I20" s="341"/>
      <c r="J20" s="341"/>
    </row>
    <row r="21" spans="1:11" hidden="1" x14ac:dyDescent="0.25"/>
    <row r="22" spans="1:11" ht="38.25" hidden="1" x14ac:dyDescent="0.25">
      <c r="A22" s="99" t="s">
        <v>344</v>
      </c>
      <c r="B22" s="342" t="s">
        <v>364</v>
      </c>
      <c r="C22" s="343"/>
      <c r="D22" s="343"/>
      <c r="E22" s="343"/>
      <c r="F22" s="344"/>
      <c r="G22" s="99" t="s">
        <v>365</v>
      </c>
      <c r="H22" s="99" t="s">
        <v>366</v>
      </c>
      <c r="I22" s="99" t="s">
        <v>367</v>
      </c>
      <c r="J22" s="99" t="s">
        <v>368</v>
      </c>
      <c r="K22" s="160"/>
    </row>
    <row r="23" spans="1:11" hidden="1" x14ac:dyDescent="0.25">
      <c r="A23" s="104">
        <v>1</v>
      </c>
      <c r="B23" s="345">
        <v>2</v>
      </c>
      <c r="C23" s="346"/>
      <c r="D23" s="346"/>
      <c r="E23" s="346"/>
      <c r="F23" s="347"/>
      <c r="G23" s="104">
        <v>3</v>
      </c>
      <c r="H23" s="104">
        <v>4</v>
      </c>
      <c r="I23" s="104">
        <v>5</v>
      </c>
      <c r="J23" s="104">
        <v>6</v>
      </c>
      <c r="K23" s="160"/>
    </row>
    <row r="24" spans="1:11" hidden="1" x14ac:dyDescent="0.25">
      <c r="A24" s="96"/>
      <c r="B24" s="354"/>
      <c r="C24" s="355"/>
      <c r="D24" s="355"/>
      <c r="E24" s="355"/>
      <c r="F24" s="356"/>
      <c r="G24" s="97"/>
      <c r="H24" s="97"/>
      <c r="I24" s="97"/>
      <c r="J24" s="97"/>
    </row>
    <row r="25" spans="1:11" hidden="1" x14ac:dyDescent="0.25">
      <c r="A25" s="96"/>
      <c r="B25" s="354"/>
      <c r="C25" s="355"/>
      <c r="D25" s="355"/>
      <c r="E25" s="355"/>
      <c r="F25" s="356"/>
      <c r="G25" s="97"/>
      <c r="H25" s="97"/>
      <c r="I25" s="97"/>
      <c r="J25" s="97"/>
    </row>
    <row r="26" spans="1:11" hidden="1" x14ac:dyDescent="0.25">
      <c r="A26" s="98"/>
      <c r="B26" s="361" t="s">
        <v>355</v>
      </c>
      <c r="C26" s="362"/>
      <c r="D26" s="362"/>
      <c r="E26" s="362"/>
      <c r="F26" s="363"/>
      <c r="G26" s="104" t="s">
        <v>46</v>
      </c>
      <c r="H26" s="104" t="s">
        <v>46</v>
      </c>
      <c r="I26" s="104" t="s">
        <v>46</v>
      </c>
      <c r="J26" s="97"/>
    </row>
    <row r="27" spans="1:11" hidden="1" x14ac:dyDescent="0.25"/>
    <row r="28" spans="1:11" hidden="1" x14ac:dyDescent="0.25">
      <c r="A28" s="341" t="s">
        <v>369</v>
      </c>
      <c r="B28" s="341"/>
      <c r="C28" s="341"/>
      <c r="D28" s="341"/>
      <c r="E28" s="341"/>
      <c r="F28" s="341"/>
      <c r="G28" s="341"/>
      <c r="H28" s="341"/>
      <c r="I28" s="341"/>
      <c r="J28" s="341"/>
    </row>
    <row r="29" spans="1:11" hidden="1" x14ac:dyDescent="0.25"/>
    <row r="30" spans="1:11" ht="51" hidden="1" x14ac:dyDescent="0.25">
      <c r="A30" s="99" t="s">
        <v>344</v>
      </c>
      <c r="B30" s="326" t="s">
        <v>364</v>
      </c>
      <c r="C30" s="326"/>
      <c r="D30" s="326"/>
      <c r="E30" s="326"/>
      <c r="F30" s="326"/>
      <c r="G30" s="99" t="s">
        <v>370</v>
      </c>
      <c r="H30" s="99" t="s">
        <v>371</v>
      </c>
      <c r="I30" s="99" t="s">
        <v>372</v>
      </c>
      <c r="J30" s="99" t="s">
        <v>368</v>
      </c>
      <c r="K30" s="160"/>
    </row>
    <row r="31" spans="1:11" hidden="1" x14ac:dyDescent="0.25">
      <c r="A31" s="104">
        <v>1</v>
      </c>
      <c r="B31" s="345">
        <v>2</v>
      </c>
      <c r="C31" s="346"/>
      <c r="D31" s="346"/>
      <c r="E31" s="346"/>
      <c r="F31" s="347"/>
      <c r="G31" s="104">
        <v>3</v>
      </c>
      <c r="H31" s="104">
        <v>4</v>
      </c>
      <c r="I31" s="104">
        <v>5</v>
      </c>
      <c r="J31" s="104">
        <v>6</v>
      </c>
      <c r="K31" s="160"/>
    </row>
    <row r="32" spans="1:11" hidden="1" x14ac:dyDescent="0.25">
      <c r="A32" s="96"/>
      <c r="B32" s="337"/>
      <c r="C32" s="338"/>
      <c r="D32" s="338"/>
      <c r="E32" s="338"/>
      <c r="F32" s="339"/>
      <c r="G32" s="100"/>
      <c r="H32" s="100"/>
      <c r="I32" s="100"/>
      <c r="J32" s="100"/>
    </row>
    <row r="33" spans="1:11" hidden="1" x14ac:dyDescent="0.25">
      <c r="A33" s="96"/>
      <c r="B33" s="337"/>
      <c r="C33" s="338"/>
      <c r="D33" s="338"/>
      <c r="E33" s="338"/>
      <c r="F33" s="339"/>
      <c r="G33" s="100"/>
      <c r="H33" s="100"/>
      <c r="I33" s="100"/>
      <c r="J33" s="100"/>
    </row>
    <row r="34" spans="1:11" hidden="1" x14ac:dyDescent="0.25">
      <c r="A34" s="98"/>
      <c r="B34" s="361" t="s">
        <v>355</v>
      </c>
      <c r="C34" s="362"/>
      <c r="D34" s="362"/>
      <c r="E34" s="362"/>
      <c r="F34" s="363"/>
      <c r="G34" s="104" t="s">
        <v>46</v>
      </c>
      <c r="H34" s="104" t="s">
        <v>46</v>
      </c>
      <c r="I34" s="104" t="s">
        <v>46</v>
      </c>
      <c r="J34" s="97"/>
    </row>
    <row r="35" spans="1:11" hidden="1" x14ac:dyDescent="0.25"/>
    <row r="36" spans="1:11" hidden="1" x14ac:dyDescent="0.25">
      <c r="A36" s="330" t="s">
        <v>373</v>
      </c>
      <c r="B36" s="330"/>
      <c r="C36" s="330"/>
      <c r="D36" s="330"/>
      <c r="E36" s="330"/>
      <c r="F36" s="330"/>
      <c r="G36" s="330"/>
      <c r="H36" s="330"/>
      <c r="I36" s="330"/>
      <c r="J36" s="330"/>
    </row>
    <row r="37" spans="1:11" hidden="1" x14ac:dyDescent="0.25"/>
    <row r="38" spans="1:11" ht="38.25" hidden="1" x14ac:dyDescent="0.25">
      <c r="A38" s="99" t="s">
        <v>344</v>
      </c>
      <c r="B38" s="326" t="s">
        <v>374</v>
      </c>
      <c r="C38" s="326"/>
      <c r="D38" s="326"/>
      <c r="E38" s="326"/>
      <c r="F38" s="326"/>
      <c r="G38" s="326"/>
      <c r="H38" s="326"/>
      <c r="I38" s="99" t="s">
        <v>375</v>
      </c>
      <c r="J38" s="99" t="s">
        <v>376</v>
      </c>
      <c r="K38" s="160"/>
    </row>
    <row r="39" spans="1:11" hidden="1" x14ac:dyDescent="0.25">
      <c r="A39" s="104">
        <v>1</v>
      </c>
      <c r="B39" s="345">
        <v>2</v>
      </c>
      <c r="C39" s="346"/>
      <c r="D39" s="346"/>
      <c r="E39" s="346"/>
      <c r="F39" s="346"/>
      <c r="G39" s="346"/>
      <c r="H39" s="347"/>
      <c r="I39" s="104">
        <v>3</v>
      </c>
      <c r="J39" s="104">
        <v>4</v>
      </c>
      <c r="K39" s="160"/>
    </row>
    <row r="40" spans="1:11" hidden="1" x14ac:dyDescent="0.25">
      <c r="A40" s="115" t="s">
        <v>34</v>
      </c>
      <c r="B40" s="337" t="s">
        <v>547</v>
      </c>
      <c r="C40" s="338"/>
      <c r="D40" s="338"/>
      <c r="E40" s="338"/>
      <c r="F40" s="338"/>
      <c r="G40" s="338"/>
      <c r="H40" s="339"/>
      <c r="I40" s="104" t="s">
        <v>46</v>
      </c>
      <c r="J40" s="100"/>
    </row>
    <row r="41" spans="1:11" hidden="1" x14ac:dyDescent="0.25">
      <c r="A41" s="399" t="s">
        <v>252</v>
      </c>
      <c r="B41" s="401" t="s">
        <v>83</v>
      </c>
      <c r="C41" s="402"/>
      <c r="D41" s="402"/>
      <c r="E41" s="402"/>
      <c r="F41" s="402"/>
      <c r="G41" s="402"/>
      <c r="H41" s="403"/>
      <c r="I41" s="419"/>
      <c r="J41" s="406"/>
    </row>
    <row r="42" spans="1:11" hidden="1" x14ac:dyDescent="0.25">
      <c r="A42" s="400"/>
      <c r="B42" s="408" t="s">
        <v>378</v>
      </c>
      <c r="C42" s="409"/>
      <c r="D42" s="409"/>
      <c r="E42" s="409"/>
      <c r="F42" s="409"/>
      <c r="G42" s="409"/>
      <c r="H42" s="410"/>
      <c r="I42" s="420"/>
      <c r="J42" s="407"/>
    </row>
    <row r="43" spans="1:11" hidden="1" x14ac:dyDescent="0.25">
      <c r="A43" s="115" t="s">
        <v>251</v>
      </c>
      <c r="B43" s="337" t="s">
        <v>379</v>
      </c>
      <c r="C43" s="338"/>
      <c r="D43" s="338"/>
      <c r="E43" s="338"/>
      <c r="F43" s="338"/>
      <c r="G43" s="338"/>
      <c r="H43" s="339"/>
      <c r="I43" s="97"/>
      <c r="J43" s="100"/>
    </row>
    <row r="44" spans="1:11" hidden="1" x14ac:dyDescent="0.25">
      <c r="A44" s="115" t="s">
        <v>380</v>
      </c>
      <c r="B44" s="337" t="s">
        <v>381</v>
      </c>
      <c r="C44" s="338"/>
      <c r="D44" s="338"/>
      <c r="E44" s="338"/>
      <c r="F44" s="338"/>
      <c r="G44" s="338"/>
      <c r="H44" s="339"/>
      <c r="I44" s="97"/>
      <c r="J44" s="100"/>
    </row>
    <row r="45" spans="1:11" hidden="1" x14ac:dyDescent="0.25">
      <c r="A45" s="115" t="s">
        <v>35</v>
      </c>
      <c r="B45" s="337" t="s">
        <v>382</v>
      </c>
      <c r="C45" s="338"/>
      <c r="D45" s="338"/>
      <c r="E45" s="338"/>
      <c r="F45" s="338"/>
      <c r="G45" s="338"/>
      <c r="H45" s="339"/>
      <c r="I45" s="104" t="s">
        <v>46</v>
      </c>
      <c r="J45" s="100"/>
    </row>
    <row r="46" spans="1:11" hidden="1" x14ac:dyDescent="0.25">
      <c r="A46" s="399" t="s">
        <v>278</v>
      </c>
      <c r="B46" s="401" t="s">
        <v>83</v>
      </c>
      <c r="C46" s="402"/>
      <c r="D46" s="402"/>
      <c r="E46" s="402"/>
      <c r="F46" s="402"/>
      <c r="G46" s="402"/>
      <c r="H46" s="403"/>
      <c r="I46" s="404"/>
      <c r="J46" s="406"/>
    </row>
    <row r="47" spans="1:11" hidden="1" x14ac:dyDescent="0.25">
      <c r="A47" s="400"/>
      <c r="B47" s="408" t="s">
        <v>383</v>
      </c>
      <c r="C47" s="409"/>
      <c r="D47" s="409"/>
      <c r="E47" s="409"/>
      <c r="F47" s="409"/>
      <c r="G47" s="409"/>
      <c r="H47" s="410"/>
      <c r="I47" s="405"/>
      <c r="J47" s="407"/>
    </row>
    <row r="48" spans="1:11" hidden="1" x14ac:dyDescent="0.25">
      <c r="A48" s="115" t="s">
        <v>384</v>
      </c>
      <c r="B48" s="337" t="s">
        <v>385</v>
      </c>
      <c r="C48" s="338"/>
      <c r="D48" s="338"/>
      <c r="E48" s="338"/>
      <c r="F48" s="338"/>
      <c r="G48" s="338"/>
      <c r="H48" s="339"/>
      <c r="I48" s="97"/>
      <c r="J48" s="100"/>
    </row>
    <row r="49" spans="1:11" hidden="1" x14ac:dyDescent="0.25">
      <c r="A49" s="115" t="s">
        <v>386</v>
      </c>
      <c r="B49" s="337" t="s">
        <v>387</v>
      </c>
      <c r="C49" s="338"/>
      <c r="D49" s="338"/>
      <c r="E49" s="338"/>
      <c r="F49" s="338"/>
      <c r="G49" s="338"/>
      <c r="H49" s="339"/>
      <c r="I49" s="97"/>
      <c r="J49" s="100"/>
    </row>
    <row r="50" spans="1:11" hidden="1" x14ac:dyDescent="0.25">
      <c r="A50" s="115" t="s">
        <v>388</v>
      </c>
      <c r="B50" s="337" t="s">
        <v>389</v>
      </c>
      <c r="C50" s="338"/>
      <c r="D50" s="338"/>
      <c r="E50" s="338"/>
      <c r="F50" s="338"/>
      <c r="G50" s="338"/>
      <c r="H50" s="339"/>
      <c r="I50" s="97"/>
      <c r="J50" s="100"/>
    </row>
    <row r="51" spans="1:11" hidden="1" x14ac:dyDescent="0.25">
      <c r="A51" s="115" t="s">
        <v>390</v>
      </c>
      <c r="B51" s="337" t="s">
        <v>389</v>
      </c>
      <c r="C51" s="338"/>
      <c r="D51" s="338"/>
      <c r="E51" s="338"/>
      <c r="F51" s="338"/>
      <c r="G51" s="338"/>
      <c r="H51" s="339"/>
      <c r="I51" s="97"/>
      <c r="J51" s="100"/>
    </row>
    <row r="52" spans="1:11" hidden="1" x14ac:dyDescent="0.25">
      <c r="A52" s="115" t="s">
        <v>36</v>
      </c>
      <c r="B52" s="337" t="s">
        <v>391</v>
      </c>
      <c r="C52" s="338"/>
      <c r="D52" s="338"/>
      <c r="E52" s="338"/>
      <c r="F52" s="338"/>
      <c r="G52" s="338"/>
      <c r="H52" s="339"/>
      <c r="I52" s="97"/>
      <c r="J52" s="100"/>
    </row>
    <row r="53" spans="1:11" hidden="1" x14ac:dyDescent="0.25">
      <c r="A53" s="115"/>
      <c r="B53" s="361" t="s">
        <v>355</v>
      </c>
      <c r="C53" s="362"/>
      <c r="D53" s="362"/>
      <c r="E53" s="362"/>
      <c r="F53" s="362"/>
      <c r="G53" s="362"/>
      <c r="H53" s="363"/>
      <c r="I53" s="104" t="s">
        <v>46</v>
      </c>
      <c r="J53" s="97"/>
    </row>
    <row r="54" spans="1:11" hidden="1" x14ac:dyDescent="0.25"/>
    <row r="55" spans="1:11" hidden="1" x14ac:dyDescent="0.25">
      <c r="A55" s="382" t="s">
        <v>393</v>
      </c>
      <c r="B55" s="382"/>
      <c r="C55" s="382"/>
      <c r="D55" s="382"/>
      <c r="E55" s="382"/>
      <c r="F55" s="382"/>
      <c r="G55" s="382"/>
      <c r="H55" s="382"/>
      <c r="I55" s="382"/>
      <c r="J55" s="382"/>
    </row>
    <row r="56" spans="1:11" hidden="1" x14ac:dyDescent="0.25"/>
    <row r="57" spans="1:11" hidden="1" x14ac:dyDescent="0.25">
      <c r="A57" s="341" t="s">
        <v>394</v>
      </c>
      <c r="B57" s="341"/>
      <c r="C57" s="341"/>
      <c r="D57" s="341"/>
      <c r="E57" s="341"/>
      <c r="F57" s="341"/>
      <c r="G57" s="341"/>
      <c r="H57" s="341"/>
      <c r="I57" s="341"/>
      <c r="J57" s="341"/>
    </row>
    <row r="58" spans="1:11" hidden="1" x14ac:dyDescent="0.25"/>
    <row r="59" spans="1:11" hidden="1" x14ac:dyDescent="0.25">
      <c r="A59" s="74" t="s">
        <v>340</v>
      </c>
      <c r="B59" s="74"/>
      <c r="C59" s="367"/>
      <c r="D59" s="367"/>
      <c r="E59" s="367"/>
      <c r="F59" s="367"/>
      <c r="G59" s="367"/>
      <c r="H59" s="367"/>
      <c r="I59" s="367"/>
      <c r="J59" s="367"/>
    </row>
    <row r="60" spans="1:11" hidden="1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</row>
    <row r="61" spans="1:11" hidden="1" x14ac:dyDescent="0.25">
      <c r="A61" s="77" t="s">
        <v>341</v>
      </c>
      <c r="B61" s="77"/>
      <c r="C61" s="77"/>
      <c r="D61" s="367"/>
      <c r="E61" s="367"/>
      <c r="F61" s="367"/>
      <c r="G61" s="367"/>
      <c r="H61" s="367"/>
      <c r="I61" s="367"/>
      <c r="J61" s="367"/>
    </row>
    <row r="62" spans="1:11" hidden="1" x14ac:dyDescent="0.25"/>
    <row r="63" spans="1:11" ht="25.5" hidden="1" x14ac:dyDescent="0.25">
      <c r="A63" s="99" t="s">
        <v>344</v>
      </c>
      <c r="B63" s="326" t="s">
        <v>19</v>
      </c>
      <c r="C63" s="326"/>
      <c r="D63" s="326"/>
      <c r="E63" s="326"/>
      <c r="F63" s="326"/>
      <c r="G63" s="326"/>
      <c r="H63" s="99" t="s">
        <v>395</v>
      </c>
      <c r="I63" s="99" t="s">
        <v>396</v>
      </c>
      <c r="J63" s="99" t="s">
        <v>397</v>
      </c>
      <c r="K63" s="160"/>
    </row>
    <row r="64" spans="1:11" hidden="1" x14ac:dyDescent="0.25">
      <c r="A64" s="104">
        <v>1</v>
      </c>
      <c r="B64" s="327">
        <v>2</v>
      </c>
      <c r="C64" s="327"/>
      <c r="D64" s="327"/>
      <c r="E64" s="327"/>
      <c r="F64" s="327"/>
      <c r="G64" s="327"/>
      <c r="H64" s="104">
        <v>3</v>
      </c>
      <c r="I64" s="104">
        <v>4</v>
      </c>
      <c r="J64" s="104">
        <v>5</v>
      </c>
      <c r="K64" s="160"/>
    </row>
    <row r="65" spans="1:10" hidden="1" x14ac:dyDescent="0.25">
      <c r="A65" s="96"/>
      <c r="B65" s="329"/>
      <c r="C65" s="329"/>
      <c r="D65" s="329"/>
      <c r="E65" s="329"/>
      <c r="F65" s="329"/>
      <c r="G65" s="329"/>
      <c r="H65" s="100"/>
      <c r="I65" s="100"/>
      <c r="J65" s="100"/>
    </row>
    <row r="66" spans="1:10" hidden="1" x14ac:dyDescent="0.25">
      <c r="A66" s="96"/>
      <c r="B66" s="329"/>
      <c r="C66" s="329"/>
      <c r="D66" s="329"/>
      <c r="E66" s="329"/>
      <c r="F66" s="329"/>
      <c r="G66" s="329"/>
      <c r="H66" s="100"/>
      <c r="I66" s="100"/>
      <c r="J66" s="100"/>
    </row>
    <row r="67" spans="1:10" hidden="1" x14ac:dyDescent="0.25">
      <c r="A67" s="98"/>
      <c r="B67" s="340" t="s">
        <v>355</v>
      </c>
      <c r="C67" s="340"/>
      <c r="D67" s="340"/>
      <c r="E67" s="340"/>
      <c r="F67" s="340"/>
      <c r="G67" s="340"/>
      <c r="H67" s="104" t="s">
        <v>46</v>
      </c>
      <c r="I67" s="104" t="s">
        <v>46</v>
      </c>
      <c r="J67" s="97"/>
    </row>
    <row r="68" spans="1:10" x14ac:dyDescent="0.25">
      <c r="A68" s="114"/>
      <c r="B68" s="114"/>
      <c r="C68" s="114"/>
      <c r="D68" s="114"/>
      <c r="E68" s="114"/>
      <c r="F68" s="114"/>
      <c r="G68" s="114"/>
      <c r="H68" s="114"/>
      <c r="I68" s="114"/>
      <c r="J68" s="114"/>
    </row>
    <row r="69" spans="1:10" x14ac:dyDescent="0.25">
      <c r="A69" s="341" t="s">
        <v>398</v>
      </c>
      <c r="B69" s="341"/>
      <c r="C69" s="341"/>
      <c r="D69" s="341"/>
      <c r="E69" s="341"/>
      <c r="F69" s="341"/>
      <c r="G69" s="341"/>
      <c r="H69" s="341"/>
      <c r="I69" s="341"/>
      <c r="J69" s="341"/>
    </row>
    <row r="71" spans="1:10" x14ac:dyDescent="0.25">
      <c r="A71" s="74" t="s">
        <v>340</v>
      </c>
      <c r="B71" s="74"/>
      <c r="C71" s="364" t="s">
        <v>399</v>
      </c>
      <c r="D71" s="364"/>
      <c r="E71" s="364"/>
      <c r="F71" s="364"/>
      <c r="G71" s="364"/>
      <c r="H71" s="364"/>
      <c r="I71" s="364"/>
      <c r="J71" s="364"/>
    </row>
    <row r="72" spans="1:10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</row>
    <row r="73" spans="1:10" x14ac:dyDescent="0.25">
      <c r="A73" s="77" t="s">
        <v>341</v>
      </c>
      <c r="B73" s="77"/>
      <c r="C73" s="77"/>
      <c r="D73" s="421" t="s">
        <v>548</v>
      </c>
      <c r="E73" s="421"/>
      <c r="F73" s="421"/>
      <c r="G73" s="421"/>
      <c r="H73" s="421"/>
      <c r="I73" s="421"/>
      <c r="J73" s="421"/>
    </row>
    <row r="75" spans="1:10" ht="51" x14ac:dyDescent="0.25">
      <c r="A75" s="99" t="s">
        <v>344</v>
      </c>
      <c r="B75" s="326" t="s">
        <v>308</v>
      </c>
      <c r="C75" s="326"/>
      <c r="D75" s="326"/>
      <c r="E75" s="326"/>
      <c r="F75" s="326"/>
      <c r="G75" s="326"/>
      <c r="H75" s="99" t="s">
        <v>400</v>
      </c>
      <c r="I75" s="99" t="s">
        <v>401</v>
      </c>
      <c r="J75" s="99" t="s">
        <v>402</v>
      </c>
    </row>
    <row r="76" spans="1:10" x14ac:dyDescent="0.25">
      <c r="A76" s="104">
        <v>1</v>
      </c>
      <c r="B76" s="327">
        <v>2</v>
      </c>
      <c r="C76" s="327"/>
      <c r="D76" s="327"/>
      <c r="E76" s="327"/>
      <c r="F76" s="327"/>
      <c r="G76" s="327"/>
      <c r="H76" s="104">
        <v>3</v>
      </c>
      <c r="I76" s="104">
        <v>4</v>
      </c>
      <c r="J76" s="104">
        <v>5</v>
      </c>
    </row>
    <row r="77" spans="1:10" x14ac:dyDescent="0.25">
      <c r="A77" s="115" t="s">
        <v>34</v>
      </c>
      <c r="B77" s="337" t="s">
        <v>549</v>
      </c>
      <c r="C77" s="422"/>
      <c r="D77" s="422"/>
      <c r="E77" s="422"/>
      <c r="F77" s="422"/>
      <c r="G77" s="313"/>
      <c r="H77" s="103"/>
      <c r="I77" s="103"/>
      <c r="J77" s="103">
        <v>5000</v>
      </c>
    </row>
    <row r="78" spans="1:10" x14ac:dyDescent="0.25">
      <c r="A78" s="115" t="s">
        <v>35</v>
      </c>
      <c r="B78" s="337" t="s">
        <v>550</v>
      </c>
      <c r="C78" s="338"/>
      <c r="D78" s="338"/>
      <c r="E78" s="338"/>
      <c r="F78" s="338"/>
      <c r="G78" s="339"/>
      <c r="H78" s="103"/>
      <c r="I78" s="103"/>
      <c r="J78" s="103">
        <v>6000</v>
      </c>
    </row>
    <row r="79" spans="1:10" x14ac:dyDescent="0.25">
      <c r="A79" s="115" t="s">
        <v>36</v>
      </c>
      <c r="B79" s="337" t="s">
        <v>551</v>
      </c>
      <c r="C79" s="338"/>
      <c r="D79" s="338"/>
      <c r="E79" s="338"/>
      <c r="F79" s="338"/>
      <c r="G79" s="339"/>
      <c r="H79" s="103"/>
      <c r="I79" s="103"/>
      <c r="J79" s="100">
        <v>10000</v>
      </c>
    </row>
    <row r="80" spans="1:10" x14ac:dyDescent="0.25">
      <c r="A80" s="98"/>
      <c r="B80" s="351" t="s">
        <v>355</v>
      </c>
      <c r="C80" s="352"/>
      <c r="D80" s="352"/>
      <c r="E80" s="352"/>
      <c r="F80" s="352"/>
      <c r="G80" s="353"/>
      <c r="H80" s="97"/>
      <c r="I80" s="104" t="s">
        <v>46</v>
      </c>
      <c r="J80" s="133">
        <f>SUM(J77:J79)</f>
        <v>21000</v>
      </c>
    </row>
    <row r="81" spans="1:11" hidden="1" x14ac:dyDescent="0.25">
      <c r="A81" s="341" t="s">
        <v>405</v>
      </c>
      <c r="B81" s="341"/>
      <c r="C81" s="341"/>
      <c r="D81" s="341"/>
      <c r="E81" s="341"/>
      <c r="F81" s="341"/>
      <c r="G81" s="341"/>
      <c r="H81" s="341"/>
      <c r="I81" s="341"/>
      <c r="J81" s="341"/>
    </row>
    <row r="82" spans="1:11" hidden="1" x14ac:dyDescent="0.25"/>
    <row r="83" spans="1:11" hidden="1" x14ac:dyDescent="0.25">
      <c r="A83" s="74" t="s">
        <v>340</v>
      </c>
      <c r="B83" s="74"/>
      <c r="C83" s="367"/>
      <c r="D83" s="367"/>
      <c r="E83" s="367"/>
      <c r="F83" s="367"/>
      <c r="G83" s="367"/>
      <c r="H83" s="367"/>
      <c r="I83" s="367"/>
      <c r="J83" s="367"/>
    </row>
    <row r="84" spans="1:11" hidden="1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</row>
    <row r="85" spans="1:11" hidden="1" x14ac:dyDescent="0.25">
      <c r="A85" s="77" t="s">
        <v>341</v>
      </c>
      <c r="B85" s="77"/>
      <c r="C85" s="77"/>
      <c r="D85" s="367"/>
      <c r="E85" s="367"/>
      <c r="F85" s="367"/>
      <c r="G85" s="367"/>
      <c r="H85" s="367"/>
      <c r="I85" s="367"/>
      <c r="J85" s="367"/>
    </row>
    <row r="86" spans="1:11" hidden="1" x14ac:dyDescent="0.25"/>
    <row r="87" spans="1:11" ht="25.5" hidden="1" x14ac:dyDescent="0.25">
      <c r="A87" s="99" t="s">
        <v>344</v>
      </c>
      <c r="B87" s="99" t="s">
        <v>19</v>
      </c>
      <c r="C87" s="99"/>
      <c r="D87" s="99"/>
      <c r="E87" s="99"/>
      <c r="F87" s="99"/>
      <c r="G87" s="99"/>
      <c r="H87" s="99" t="s">
        <v>395</v>
      </c>
      <c r="I87" s="99" t="s">
        <v>396</v>
      </c>
      <c r="J87" s="99" t="s">
        <v>397</v>
      </c>
      <c r="K87" s="160"/>
    </row>
    <row r="88" spans="1:11" hidden="1" x14ac:dyDescent="0.25">
      <c r="A88" s="104">
        <v>1</v>
      </c>
      <c r="B88" s="327">
        <v>2</v>
      </c>
      <c r="C88" s="327"/>
      <c r="D88" s="327"/>
      <c r="E88" s="327"/>
      <c r="F88" s="327"/>
      <c r="G88" s="327"/>
      <c r="H88" s="104">
        <v>3</v>
      </c>
      <c r="I88" s="104">
        <v>4</v>
      </c>
      <c r="J88" s="104">
        <v>5</v>
      </c>
      <c r="K88" s="160"/>
    </row>
    <row r="89" spans="1:11" hidden="1" x14ac:dyDescent="0.25">
      <c r="A89" s="96"/>
      <c r="B89" s="329"/>
      <c r="C89" s="329"/>
      <c r="D89" s="329"/>
      <c r="E89" s="329"/>
      <c r="F89" s="329"/>
      <c r="G89" s="329"/>
      <c r="H89" s="100"/>
      <c r="I89" s="100"/>
      <c r="J89" s="100"/>
    </row>
    <row r="90" spans="1:11" hidden="1" x14ac:dyDescent="0.25">
      <c r="A90" s="96"/>
      <c r="B90" s="329"/>
      <c r="C90" s="329"/>
      <c r="D90" s="329"/>
      <c r="E90" s="329"/>
      <c r="F90" s="329"/>
      <c r="G90" s="329"/>
      <c r="H90" s="100"/>
      <c r="I90" s="100"/>
      <c r="J90" s="100"/>
    </row>
    <row r="91" spans="1:11" hidden="1" x14ac:dyDescent="0.25">
      <c r="A91" s="98"/>
      <c r="B91" s="340" t="s">
        <v>355</v>
      </c>
      <c r="C91" s="340"/>
      <c r="D91" s="340"/>
      <c r="E91" s="340"/>
      <c r="F91" s="340"/>
      <c r="G91" s="340"/>
      <c r="H91" s="104" t="s">
        <v>46</v>
      </c>
      <c r="I91" s="104" t="s">
        <v>46</v>
      </c>
      <c r="J91" s="97"/>
    </row>
    <row r="92" spans="1:11" hidden="1" x14ac:dyDescent="0.25"/>
    <row r="93" spans="1:11" hidden="1" x14ac:dyDescent="0.25">
      <c r="A93" s="330" t="s">
        <v>406</v>
      </c>
      <c r="B93" s="330"/>
      <c r="C93" s="330"/>
      <c r="D93" s="330"/>
      <c r="E93" s="330"/>
      <c r="F93" s="330"/>
      <c r="G93" s="330"/>
      <c r="H93" s="330"/>
      <c r="I93" s="330"/>
      <c r="J93" s="330"/>
    </row>
    <row r="94" spans="1:11" hidden="1" x14ac:dyDescent="0.25"/>
    <row r="95" spans="1:11" hidden="1" x14ac:dyDescent="0.25">
      <c r="A95" s="74" t="s">
        <v>340</v>
      </c>
      <c r="B95" s="74"/>
      <c r="C95" s="367"/>
      <c r="D95" s="367"/>
      <c r="E95" s="367"/>
      <c r="F95" s="367"/>
      <c r="G95" s="367"/>
      <c r="H95" s="367"/>
      <c r="I95" s="367"/>
      <c r="J95" s="367"/>
    </row>
    <row r="96" spans="1:11" hidden="1" x14ac:dyDescent="0.25">
      <c r="A96" s="74"/>
      <c r="B96" s="74"/>
      <c r="C96" s="74"/>
      <c r="D96" s="75"/>
      <c r="E96" s="75"/>
      <c r="F96" s="74"/>
      <c r="G96" s="74"/>
      <c r="H96" s="74"/>
      <c r="I96" s="74"/>
      <c r="J96" s="74"/>
    </row>
    <row r="97" spans="1:11" hidden="1" x14ac:dyDescent="0.25">
      <c r="A97" s="77" t="s">
        <v>341</v>
      </c>
      <c r="B97" s="77"/>
      <c r="C97" s="77"/>
      <c r="D97" s="367"/>
      <c r="E97" s="367"/>
      <c r="F97" s="367"/>
      <c r="G97" s="367"/>
      <c r="H97" s="367"/>
      <c r="I97" s="367"/>
      <c r="J97" s="367"/>
    </row>
    <row r="98" spans="1:11" hidden="1" x14ac:dyDescent="0.25"/>
    <row r="99" spans="1:11" ht="25.5" hidden="1" x14ac:dyDescent="0.25">
      <c r="A99" s="99" t="s">
        <v>344</v>
      </c>
      <c r="B99" s="326" t="s">
        <v>19</v>
      </c>
      <c r="C99" s="326"/>
      <c r="D99" s="326"/>
      <c r="E99" s="326"/>
      <c r="F99" s="326"/>
      <c r="G99" s="326"/>
      <c r="H99" s="99" t="s">
        <v>395</v>
      </c>
      <c r="I99" s="99" t="s">
        <v>396</v>
      </c>
      <c r="J99" s="99" t="s">
        <v>397</v>
      </c>
      <c r="K99" s="160"/>
    </row>
    <row r="100" spans="1:11" hidden="1" x14ac:dyDescent="0.25">
      <c r="A100" s="104">
        <v>1</v>
      </c>
      <c r="B100" s="327">
        <v>2</v>
      </c>
      <c r="C100" s="327"/>
      <c r="D100" s="327"/>
      <c r="E100" s="327"/>
      <c r="F100" s="327"/>
      <c r="G100" s="327"/>
      <c r="H100" s="104">
        <v>3</v>
      </c>
      <c r="I100" s="104">
        <v>4</v>
      </c>
      <c r="J100" s="104">
        <v>5</v>
      </c>
      <c r="K100" s="160"/>
    </row>
    <row r="101" spans="1:11" hidden="1" x14ac:dyDescent="0.25">
      <c r="A101" s="96"/>
      <c r="B101" s="329"/>
      <c r="C101" s="329"/>
      <c r="D101" s="329"/>
      <c r="E101" s="329"/>
      <c r="F101" s="329"/>
      <c r="G101" s="329"/>
      <c r="H101" s="100"/>
      <c r="I101" s="100"/>
      <c r="J101" s="100"/>
    </row>
    <row r="102" spans="1:11" hidden="1" x14ac:dyDescent="0.25">
      <c r="A102" s="96"/>
      <c r="B102" s="329"/>
      <c r="C102" s="329"/>
      <c r="D102" s="329"/>
      <c r="E102" s="329"/>
      <c r="F102" s="329"/>
      <c r="G102" s="329"/>
      <c r="H102" s="100"/>
      <c r="I102" s="100"/>
      <c r="J102" s="100"/>
    </row>
    <row r="103" spans="1:11" hidden="1" x14ac:dyDescent="0.25">
      <c r="A103" s="98"/>
      <c r="B103" s="361" t="s">
        <v>355</v>
      </c>
      <c r="C103" s="362"/>
      <c r="D103" s="362"/>
      <c r="E103" s="362"/>
      <c r="F103" s="362"/>
      <c r="G103" s="363"/>
      <c r="H103" s="104" t="s">
        <v>46</v>
      </c>
      <c r="I103" s="104" t="s">
        <v>46</v>
      </c>
      <c r="J103" s="97"/>
    </row>
    <row r="104" spans="1:11" ht="20.25" customHeight="1" x14ac:dyDescent="0.25">
      <c r="A104" s="107"/>
      <c r="B104" s="108"/>
      <c r="C104" s="108"/>
      <c r="D104" s="108"/>
      <c r="E104" s="108"/>
      <c r="F104" s="108"/>
      <c r="G104" s="108"/>
      <c r="H104" s="109"/>
      <c r="I104" s="110" t="s">
        <v>577</v>
      </c>
      <c r="J104" s="111">
        <f>J80</f>
        <v>21000</v>
      </c>
    </row>
    <row r="105" spans="1:11" ht="20.25" customHeight="1" x14ac:dyDescent="0.25">
      <c r="A105" s="107"/>
      <c r="B105" s="108"/>
      <c r="C105" s="108"/>
      <c r="D105" s="108"/>
      <c r="E105" s="108"/>
      <c r="F105" s="108"/>
      <c r="G105" s="108"/>
      <c r="H105" s="109"/>
      <c r="I105" s="110" t="s">
        <v>576</v>
      </c>
      <c r="J105" s="111">
        <f>J104</f>
        <v>21000</v>
      </c>
    </row>
    <row r="107" spans="1:11" x14ac:dyDescent="0.25">
      <c r="A107" s="341" t="s">
        <v>407</v>
      </c>
      <c r="B107" s="341"/>
      <c r="C107" s="341"/>
      <c r="D107" s="341"/>
      <c r="E107" s="341"/>
      <c r="F107" s="341"/>
      <c r="G107" s="341"/>
      <c r="H107" s="341"/>
      <c r="I107" s="341"/>
      <c r="J107" s="341"/>
    </row>
    <row r="108" spans="1:11" ht="3.75" customHeight="1" x14ac:dyDescent="0.25"/>
    <row r="109" spans="1:11" x14ac:dyDescent="0.25">
      <c r="A109" s="74" t="s">
        <v>340</v>
      </c>
      <c r="B109" s="74"/>
      <c r="C109" s="364">
        <v>244</v>
      </c>
      <c r="D109" s="364"/>
      <c r="E109" s="364"/>
      <c r="F109" s="364"/>
      <c r="G109" s="364"/>
      <c r="H109" s="364"/>
      <c r="I109" s="364"/>
      <c r="J109" s="364"/>
    </row>
    <row r="110" spans="1:11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</row>
    <row r="111" spans="1:11" x14ac:dyDescent="0.25">
      <c r="A111" s="77" t="s">
        <v>341</v>
      </c>
      <c r="B111" s="77"/>
      <c r="C111" s="77"/>
      <c r="D111" s="421" t="s">
        <v>548</v>
      </c>
      <c r="E111" s="421"/>
      <c r="F111" s="421"/>
      <c r="G111" s="421"/>
      <c r="H111" s="421"/>
      <c r="I111" s="421"/>
      <c r="J111" s="421"/>
    </row>
    <row r="113" spans="1:11" hidden="1" x14ac:dyDescent="0.25">
      <c r="A113" s="341" t="s">
        <v>408</v>
      </c>
      <c r="B113" s="341"/>
      <c r="C113" s="341"/>
      <c r="D113" s="341"/>
      <c r="E113" s="341"/>
      <c r="F113" s="341"/>
      <c r="G113" s="341"/>
      <c r="H113" s="341"/>
      <c r="I113" s="341"/>
      <c r="J113" s="341"/>
    </row>
    <row r="114" spans="1:11" hidden="1" x14ac:dyDescent="0.25"/>
    <row r="115" spans="1:11" ht="38.25" hidden="1" x14ac:dyDescent="0.25">
      <c r="A115" s="99" t="s">
        <v>344</v>
      </c>
      <c r="B115" s="326" t="s">
        <v>409</v>
      </c>
      <c r="C115" s="326"/>
      <c r="D115" s="326"/>
      <c r="E115" s="326"/>
      <c r="F115" s="326"/>
      <c r="G115" s="99" t="s">
        <v>410</v>
      </c>
      <c r="H115" s="99" t="s">
        <v>411</v>
      </c>
      <c r="I115" s="99" t="s">
        <v>412</v>
      </c>
      <c r="J115" s="99" t="s">
        <v>368</v>
      </c>
      <c r="K115" s="160"/>
    </row>
    <row r="116" spans="1:11" hidden="1" x14ac:dyDescent="0.25">
      <c r="A116" s="104">
        <v>1</v>
      </c>
      <c r="B116" s="327">
        <v>2</v>
      </c>
      <c r="C116" s="327"/>
      <c r="D116" s="327"/>
      <c r="E116" s="327"/>
      <c r="F116" s="327"/>
      <c r="G116" s="104">
        <v>3</v>
      </c>
      <c r="H116" s="104">
        <v>4</v>
      </c>
      <c r="I116" s="104">
        <v>5</v>
      </c>
      <c r="J116" s="104">
        <v>6</v>
      </c>
      <c r="K116" s="160"/>
    </row>
    <row r="117" spans="1:11" hidden="1" x14ac:dyDescent="0.25">
      <c r="A117" s="98"/>
      <c r="B117" s="337"/>
      <c r="C117" s="338"/>
      <c r="D117" s="338"/>
      <c r="E117" s="338"/>
      <c r="F117" s="339"/>
      <c r="G117" s="97"/>
      <c r="H117" s="100"/>
      <c r="I117" s="100"/>
      <c r="J117" s="100"/>
    </row>
    <row r="118" spans="1:11" hidden="1" x14ac:dyDescent="0.25">
      <c r="A118" s="98"/>
      <c r="B118" s="337"/>
      <c r="C118" s="338"/>
      <c r="D118" s="338"/>
      <c r="E118" s="338"/>
      <c r="F118" s="339"/>
      <c r="G118" s="97"/>
      <c r="H118" s="100"/>
      <c r="I118" s="100"/>
      <c r="J118" s="100"/>
    </row>
    <row r="119" spans="1:11" hidden="1" x14ac:dyDescent="0.25">
      <c r="A119" s="98"/>
      <c r="B119" s="361" t="s">
        <v>414</v>
      </c>
      <c r="C119" s="362"/>
      <c r="D119" s="362"/>
      <c r="E119" s="362"/>
      <c r="F119" s="363"/>
      <c r="G119" s="104" t="s">
        <v>46</v>
      </c>
      <c r="H119" s="104" t="s">
        <v>46</v>
      </c>
      <c r="I119" s="104" t="s">
        <v>46</v>
      </c>
      <c r="J119" s="97"/>
    </row>
    <row r="121" spans="1:11" x14ac:dyDescent="0.25">
      <c r="A121" s="341" t="s">
        <v>419</v>
      </c>
      <c r="B121" s="341"/>
      <c r="C121" s="341"/>
      <c r="D121" s="341"/>
      <c r="E121" s="341"/>
      <c r="F121" s="341"/>
      <c r="G121" s="341"/>
      <c r="H121" s="341"/>
      <c r="I121" s="341"/>
      <c r="J121" s="341"/>
    </row>
    <row r="122" spans="1:11" ht="8.25" customHeight="1" x14ac:dyDescent="0.25"/>
    <row r="123" spans="1:11" ht="38.25" x14ac:dyDescent="0.25">
      <c r="A123" s="99" t="s">
        <v>344</v>
      </c>
      <c r="B123" s="326" t="s">
        <v>409</v>
      </c>
      <c r="C123" s="326"/>
      <c r="D123" s="326"/>
      <c r="E123" s="326"/>
      <c r="F123" s="326"/>
      <c r="G123" s="326"/>
      <c r="H123" s="99" t="s">
        <v>420</v>
      </c>
      <c r="I123" s="99" t="s">
        <v>421</v>
      </c>
      <c r="J123" s="99" t="s">
        <v>422</v>
      </c>
      <c r="K123" s="160"/>
    </row>
    <row r="124" spans="1:11" x14ac:dyDescent="0.25">
      <c r="A124" s="104">
        <v>1</v>
      </c>
      <c r="B124" s="327">
        <v>2</v>
      </c>
      <c r="C124" s="327"/>
      <c r="D124" s="327"/>
      <c r="E124" s="327"/>
      <c r="F124" s="327"/>
      <c r="G124" s="327"/>
      <c r="H124" s="104">
        <v>3</v>
      </c>
      <c r="I124" s="104">
        <v>4</v>
      </c>
      <c r="J124" s="104">
        <v>5</v>
      </c>
      <c r="K124" s="160"/>
    </row>
    <row r="125" spans="1:11" x14ac:dyDescent="0.25">
      <c r="A125" s="96" t="s">
        <v>34</v>
      </c>
      <c r="B125" s="354" t="s">
        <v>560</v>
      </c>
      <c r="C125" s="355"/>
      <c r="D125" s="355"/>
      <c r="E125" s="355"/>
      <c r="F125" s="355"/>
      <c r="G125" s="356"/>
      <c r="H125" s="172">
        <v>25</v>
      </c>
      <c r="I125" s="100">
        <v>2912</v>
      </c>
      <c r="J125" s="100">
        <f>H125*I125</f>
        <v>72800</v>
      </c>
    </row>
    <row r="126" spans="1:11" x14ac:dyDescent="0.25">
      <c r="A126" s="98"/>
      <c r="B126" s="351" t="s">
        <v>355</v>
      </c>
      <c r="C126" s="352"/>
      <c r="D126" s="352"/>
      <c r="E126" s="352"/>
      <c r="F126" s="352"/>
      <c r="G126" s="353"/>
      <c r="H126" s="97"/>
      <c r="I126" s="137" t="s">
        <v>46</v>
      </c>
      <c r="J126" s="133">
        <f>J125</f>
        <v>72800</v>
      </c>
    </row>
    <row r="127" spans="1:11" ht="20.25" customHeight="1" x14ac:dyDescent="0.25">
      <c r="A127" s="107"/>
      <c r="B127" s="108"/>
      <c r="C127" s="108"/>
      <c r="D127" s="108"/>
      <c r="E127" s="108"/>
      <c r="F127" s="108"/>
      <c r="G127" s="108"/>
      <c r="H127" s="109"/>
      <c r="I127" s="110" t="s">
        <v>578</v>
      </c>
      <c r="J127" s="111">
        <f>J126</f>
        <v>72800</v>
      </c>
    </row>
    <row r="129" spans="1:11" x14ac:dyDescent="0.25">
      <c r="A129" s="341" t="s">
        <v>423</v>
      </c>
      <c r="B129" s="341"/>
      <c r="C129" s="341"/>
      <c r="D129" s="341"/>
      <c r="E129" s="341"/>
      <c r="F129" s="341"/>
      <c r="G129" s="341"/>
      <c r="H129" s="341"/>
      <c r="I129" s="341"/>
      <c r="J129" s="341"/>
    </row>
    <row r="131" spans="1:11" ht="38.25" x14ac:dyDescent="0.25">
      <c r="A131" s="99" t="s">
        <v>344</v>
      </c>
      <c r="B131" s="326" t="s">
        <v>19</v>
      </c>
      <c r="C131" s="326"/>
      <c r="D131" s="326"/>
      <c r="E131" s="326"/>
      <c r="F131" s="326"/>
      <c r="G131" s="99" t="s">
        <v>424</v>
      </c>
      <c r="H131" s="99" t="s">
        <v>425</v>
      </c>
      <c r="I131" s="99" t="s">
        <v>426</v>
      </c>
      <c r="J131" s="99" t="s">
        <v>427</v>
      </c>
      <c r="K131" s="160"/>
    </row>
    <row r="132" spans="1:11" x14ac:dyDescent="0.25">
      <c r="A132" s="104">
        <v>1</v>
      </c>
      <c r="B132" s="327">
        <v>2</v>
      </c>
      <c r="C132" s="327"/>
      <c r="D132" s="327"/>
      <c r="E132" s="327"/>
      <c r="F132" s="327"/>
      <c r="G132" s="104">
        <v>3</v>
      </c>
      <c r="H132" s="104">
        <v>4</v>
      </c>
      <c r="I132" s="104">
        <v>5</v>
      </c>
      <c r="J132" s="104">
        <v>6</v>
      </c>
      <c r="K132" s="160"/>
    </row>
    <row r="133" spans="1:11" x14ac:dyDescent="0.25">
      <c r="A133" s="104">
        <v>1</v>
      </c>
      <c r="B133" s="411" t="s">
        <v>552</v>
      </c>
      <c r="C133" s="412"/>
      <c r="D133" s="412"/>
      <c r="E133" s="412"/>
      <c r="F133" s="413"/>
      <c r="G133" s="104">
        <v>25</v>
      </c>
      <c r="H133" s="104">
        <v>2200</v>
      </c>
      <c r="I133" s="104"/>
      <c r="J133" s="97">
        <f>G133*H133</f>
        <v>55000</v>
      </c>
    </row>
    <row r="134" spans="1:11" x14ac:dyDescent="0.25">
      <c r="A134" s="98"/>
      <c r="B134" s="351" t="s">
        <v>355</v>
      </c>
      <c r="C134" s="352"/>
      <c r="D134" s="352"/>
      <c r="E134" s="352"/>
      <c r="F134" s="352"/>
      <c r="G134" s="353"/>
      <c r="H134" s="97"/>
      <c r="I134" s="178" t="s">
        <v>46</v>
      </c>
      <c r="J134" s="133">
        <f>J133</f>
        <v>55000</v>
      </c>
    </row>
    <row r="135" spans="1:11" ht="20.25" customHeight="1" x14ac:dyDescent="0.25">
      <c r="A135" s="107"/>
      <c r="B135" s="108"/>
      <c r="C135" s="108"/>
      <c r="D135" s="108"/>
      <c r="E135" s="108"/>
      <c r="F135" s="108"/>
      <c r="G135" s="108"/>
      <c r="H135" s="109"/>
      <c r="I135" s="110" t="s">
        <v>579</v>
      </c>
      <c r="J135" s="111">
        <f>J134</f>
        <v>55000</v>
      </c>
    </row>
    <row r="136" spans="1:11" ht="11.25" customHeight="1" x14ac:dyDescent="0.25"/>
    <row r="137" spans="1:11" hidden="1" x14ac:dyDescent="0.25">
      <c r="A137" s="341" t="s">
        <v>435</v>
      </c>
      <c r="B137" s="341"/>
      <c r="C137" s="341"/>
      <c r="D137" s="341"/>
      <c r="E137" s="341"/>
      <c r="F137" s="341"/>
      <c r="G137" s="341"/>
      <c r="H137" s="341"/>
      <c r="I137" s="341"/>
      <c r="J137" s="341"/>
    </row>
    <row r="138" spans="1:11" hidden="1" x14ac:dyDescent="0.25"/>
    <row r="139" spans="1:11" ht="38.25" hidden="1" x14ac:dyDescent="0.25">
      <c r="A139" s="99" t="s">
        <v>344</v>
      </c>
      <c r="B139" s="326" t="s">
        <v>19</v>
      </c>
      <c r="C139" s="326"/>
      <c r="D139" s="326"/>
      <c r="E139" s="326"/>
      <c r="F139" s="326"/>
      <c r="G139" s="326"/>
      <c r="H139" s="99" t="s">
        <v>436</v>
      </c>
      <c r="I139" s="99" t="s">
        <v>437</v>
      </c>
      <c r="J139" s="99" t="s">
        <v>438</v>
      </c>
    </row>
    <row r="140" spans="1:11" hidden="1" x14ac:dyDescent="0.25">
      <c r="A140" s="104">
        <v>1</v>
      </c>
      <c r="B140" s="327">
        <v>2</v>
      </c>
      <c r="C140" s="327"/>
      <c r="D140" s="327"/>
      <c r="E140" s="327"/>
      <c r="F140" s="327"/>
      <c r="G140" s="327"/>
      <c r="H140" s="104">
        <v>4</v>
      </c>
      <c r="I140" s="104">
        <v>5</v>
      </c>
      <c r="J140" s="104">
        <v>6</v>
      </c>
    </row>
    <row r="141" spans="1:11" hidden="1" x14ac:dyDescent="0.25">
      <c r="A141" s="96"/>
      <c r="B141" s="329"/>
      <c r="C141" s="329"/>
      <c r="D141" s="329"/>
      <c r="E141" s="329"/>
      <c r="F141" s="329"/>
      <c r="G141" s="329"/>
      <c r="H141" s="129"/>
      <c r="I141" s="129"/>
      <c r="J141" s="129"/>
    </row>
    <row r="142" spans="1:11" hidden="1" x14ac:dyDescent="0.25">
      <c r="A142" s="96"/>
      <c r="B142" s="329"/>
      <c r="C142" s="329"/>
      <c r="D142" s="329"/>
      <c r="E142" s="329"/>
      <c r="F142" s="329"/>
      <c r="G142" s="329"/>
      <c r="H142" s="129"/>
      <c r="I142" s="129"/>
      <c r="J142" s="129"/>
    </row>
    <row r="143" spans="1:11" hidden="1" x14ac:dyDescent="0.25">
      <c r="A143" s="98"/>
      <c r="B143" s="340" t="s">
        <v>355</v>
      </c>
      <c r="C143" s="340"/>
      <c r="D143" s="340"/>
      <c r="E143" s="340"/>
      <c r="F143" s="340"/>
      <c r="G143" s="340"/>
      <c r="H143" s="104" t="s">
        <v>46</v>
      </c>
      <c r="I143" s="104" t="s">
        <v>46</v>
      </c>
      <c r="J143" s="104" t="s">
        <v>46</v>
      </c>
    </row>
    <row r="144" spans="1:11" x14ac:dyDescent="0.25">
      <c r="A144" s="341" t="s">
        <v>439</v>
      </c>
      <c r="B144" s="341"/>
      <c r="C144" s="341"/>
      <c r="D144" s="341"/>
      <c r="E144" s="341"/>
      <c r="F144" s="341"/>
      <c r="G144" s="341"/>
      <c r="H144" s="341"/>
      <c r="I144" s="341"/>
      <c r="J144" s="341"/>
    </row>
    <row r="146" spans="1:11" ht="38.25" x14ac:dyDescent="0.25">
      <c r="A146" s="130" t="s">
        <v>344</v>
      </c>
      <c r="B146" s="342" t="s">
        <v>409</v>
      </c>
      <c r="C146" s="343"/>
      <c r="D146" s="343"/>
      <c r="E146" s="343"/>
      <c r="F146" s="343"/>
      <c r="G146" s="344"/>
      <c r="H146" s="130" t="s">
        <v>440</v>
      </c>
      <c r="I146" s="130" t="s">
        <v>441</v>
      </c>
      <c r="J146" s="99" t="s">
        <v>442</v>
      </c>
      <c r="K146" s="160"/>
    </row>
    <row r="147" spans="1:11" x14ac:dyDescent="0.25">
      <c r="A147" s="104">
        <v>1</v>
      </c>
      <c r="B147" s="345">
        <v>2</v>
      </c>
      <c r="C147" s="346"/>
      <c r="D147" s="346"/>
      <c r="E147" s="346"/>
      <c r="F147" s="346"/>
      <c r="G147" s="347"/>
      <c r="H147" s="104">
        <v>3</v>
      </c>
      <c r="I147" s="104">
        <v>4</v>
      </c>
      <c r="J147" s="104">
        <v>5</v>
      </c>
      <c r="K147" s="160"/>
    </row>
    <row r="148" spans="1:11" x14ac:dyDescent="0.25">
      <c r="A148" s="98" t="s">
        <v>34</v>
      </c>
      <c r="B148" s="337" t="s">
        <v>553</v>
      </c>
      <c r="C148" s="338"/>
      <c r="D148" s="338"/>
      <c r="E148" s="338"/>
      <c r="F148" s="338"/>
      <c r="G148" s="339"/>
      <c r="H148" s="164">
        <v>1</v>
      </c>
      <c r="I148" s="164">
        <v>1</v>
      </c>
      <c r="J148" s="84">
        <v>15000</v>
      </c>
    </row>
    <row r="149" spans="1:11" x14ac:dyDescent="0.25">
      <c r="A149" s="98"/>
      <c r="B149" s="351" t="s">
        <v>355</v>
      </c>
      <c r="C149" s="352"/>
      <c r="D149" s="352"/>
      <c r="E149" s="352"/>
      <c r="F149" s="352"/>
      <c r="G149" s="353"/>
      <c r="H149" s="104" t="s">
        <v>46</v>
      </c>
      <c r="I149" s="104" t="s">
        <v>46</v>
      </c>
      <c r="J149" s="133">
        <f>SUM(J148:J148)</f>
        <v>15000</v>
      </c>
    </row>
    <row r="150" spans="1:11" ht="20.25" customHeight="1" x14ac:dyDescent="0.25">
      <c r="A150" s="107"/>
      <c r="B150" s="108"/>
      <c r="C150" s="108"/>
      <c r="D150" s="108"/>
      <c r="E150" s="108"/>
      <c r="F150" s="108"/>
      <c r="G150" s="108"/>
      <c r="H150" s="109"/>
      <c r="I150" s="110" t="s">
        <v>580</v>
      </c>
      <c r="J150" s="111">
        <f>J149</f>
        <v>15000</v>
      </c>
    </row>
    <row r="152" spans="1:11" x14ac:dyDescent="0.25">
      <c r="A152" s="341" t="s">
        <v>470</v>
      </c>
      <c r="B152" s="341"/>
      <c r="C152" s="341"/>
      <c r="D152" s="341"/>
      <c r="E152" s="341"/>
      <c r="F152" s="341"/>
      <c r="G152" s="341"/>
      <c r="H152" s="341"/>
      <c r="I152" s="341"/>
      <c r="J152" s="341"/>
    </row>
    <row r="154" spans="1:11" ht="25.5" x14ac:dyDescent="0.25">
      <c r="A154" s="99" t="s">
        <v>344</v>
      </c>
      <c r="B154" s="326" t="s">
        <v>409</v>
      </c>
      <c r="C154" s="326"/>
      <c r="D154" s="326"/>
      <c r="E154" s="326"/>
      <c r="F154" s="326"/>
      <c r="G154" s="326"/>
      <c r="H154" s="326"/>
      <c r="I154" s="99" t="s">
        <v>471</v>
      </c>
      <c r="J154" s="99" t="s">
        <v>472</v>
      </c>
      <c r="K154" s="160"/>
    </row>
    <row r="155" spans="1:11" x14ac:dyDescent="0.25">
      <c r="A155" s="104">
        <v>1</v>
      </c>
      <c r="B155" s="345">
        <v>2</v>
      </c>
      <c r="C155" s="425"/>
      <c r="D155" s="425"/>
      <c r="E155" s="425"/>
      <c r="F155" s="425"/>
      <c r="G155" s="425"/>
      <c r="H155" s="426"/>
      <c r="I155" s="104">
        <v>3</v>
      </c>
      <c r="J155" s="104">
        <v>4</v>
      </c>
      <c r="K155" s="160"/>
    </row>
    <row r="156" spans="1:11" x14ac:dyDescent="0.25">
      <c r="A156" s="96" t="s">
        <v>34</v>
      </c>
      <c r="B156" s="329" t="s">
        <v>554</v>
      </c>
      <c r="C156" s="329"/>
      <c r="D156" s="329"/>
      <c r="E156" s="329"/>
      <c r="F156" s="329"/>
      <c r="G156" s="329"/>
      <c r="H156" s="329"/>
      <c r="I156" s="164">
        <v>2</v>
      </c>
      <c r="J156" s="97">
        <f>20000+11305.15-11305.15</f>
        <v>20000</v>
      </c>
    </row>
    <row r="157" spans="1:11" x14ac:dyDescent="0.25">
      <c r="A157" s="98"/>
      <c r="B157" s="328" t="s">
        <v>355</v>
      </c>
      <c r="C157" s="328"/>
      <c r="D157" s="328"/>
      <c r="E157" s="328"/>
      <c r="F157" s="328"/>
      <c r="G157" s="328"/>
      <c r="H157" s="328"/>
      <c r="I157" s="104" t="s">
        <v>46</v>
      </c>
      <c r="J157" s="133">
        <f>SUM(J156:J156)</f>
        <v>20000</v>
      </c>
    </row>
    <row r="158" spans="1:11" ht="20.25" customHeight="1" x14ac:dyDescent="0.25">
      <c r="A158" s="107"/>
      <c r="B158" s="108"/>
      <c r="C158" s="108"/>
      <c r="D158" s="108"/>
      <c r="E158" s="108"/>
      <c r="F158" s="108"/>
      <c r="G158" s="108"/>
      <c r="H158" s="109"/>
      <c r="I158" s="110" t="s">
        <v>581</v>
      </c>
      <c r="J158" s="111">
        <f>J157</f>
        <v>20000</v>
      </c>
    </row>
    <row r="160" spans="1:11" x14ac:dyDescent="0.25">
      <c r="A160" s="330" t="s">
        <v>493</v>
      </c>
      <c r="B160" s="330"/>
      <c r="C160" s="330"/>
      <c r="D160" s="330"/>
      <c r="E160" s="330"/>
      <c r="F160" s="330"/>
      <c r="G160" s="330"/>
      <c r="H160" s="330"/>
      <c r="I160" s="330"/>
      <c r="J160" s="330"/>
    </row>
    <row r="162" spans="1:11" ht="25.5" x14ac:dyDescent="0.25">
      <c r="A162" s="99" t="s">
        <v>344</v>
      </c>
      <c r="B162" s="326" t="s">
        <v>409</v>
      </c>
      <c r="C162" s="326"/>
      <c r="D162" s="326"/>
      <c r="E162" s="326"/>
      <c r="F162" s="326"/>
      <c r="G162" s="326"/>
      <c r="H162" s="99" t="s">
        <v>436</v>
      </c>
      <c r="I162" s="99" t="s">
        <v>494</v>
      </c>
      <c r="J162" s="99" t="s">
        <v>495</v>
      </c>
      <c r="K162" s="160"/>
    </row>
    <row r="163" spans="1:11" x14ac:dyDescent="0.25">
      <c r="A163" s="104">
        <v>1</v>
      </c>
      <c r="B163" s="327">
        <v>2</v>
      </c>
      <c r="C163" s="327"/>
      <c r="D163" s="327"/>
      <c r="E163" s="327"/>
      <c r="F163" s="327"/>
      <c r="G163" s="327"/>
      <c r="H163" s="104">
        <v>3</v>
      </c>
      <c r="I163" s="104">
        <v>4</v>
      </c>
      <c r="J163" s="104">
        <v>5</v>
      </c>
      <c r="K163" s="160"/>
    </row>
    <row r="164" spans="1:11" x14ac:dyDescent="0.25">
      <c r="A164" s="104">
        <v>1</v>
      </c>
      <c r="B164" s="411" t="s">
        <v>561</v>
      </c>
      <c r="C164" s="423"/>
      <c r="D164" s="423"/>
      <c r="E164" s="423"/>
      <c r="F164" s="423"/>
      <c r="G164" s="424"/>
      <c r="H164" s="104">
        <v>1</v>
      </c>
      <c r="I164" s="104">
        <v>34175.43</v>
      </c>
      <c r="J164" s="165">
        <f>I164</f>
        <v>34175.43</v>
      </c>
      <c r="K164" s="121"/>
    </row>
    <row r="165" spans="1:11" x14ac:dyDescent="0.25">
      <c r="A165" s="104">
        <v>2</v>
      </c>
      <c r="B165" s="411" t="s">
        <v>555</v>
      </c>
      <c r="C165" s="423"/>
      <c r="D165" s="423"/>
      <c r="E165" s="423"/>
      <c r="F165" s="423"/>
      <c r="G165" s="424"/>
      <c r="H165" s="104">
        <v>10</v>
      </c>
      <c r="I165" s="104">
        <v>500</v>
      </c>
      <c r="J165" s="165">
        <v>5000</v>
      </c>
      <c r="K165" s="121"/>
    </row>
    <row r="166" spans="1:11" x14ac:dyDescent="0.25">
      <c r="A166" s="98"/>
      <c r="B166" s="351" t="s">
        <v>355</v>
      </c>
      <c r="C166" s="433"/>
      <c r="D166" s="433"/>
      <c r="E166" s="433"/>
      <c r="F166" s="433"/>
      <c r="G166" s="434"/>
      <c r="H166" s="97"/>
      <c r="I166" s="104" t="s">
        <v>46</v>
      </c>
      <c r="J166" s="133">
        <f>J164+J165</f>
        <v>39175.43</v>
      </c>
    </row>
    <row r="167" spans="1:11" ht="15.75" x14ac:dyDescent="0.25">
      <c r="A167" s="107"/>
      <c r="B167" s="108"/>
      <c r="C167" s="108"/>
      <c r="D167" s="108"/>
      <c r="E167" s="108"/>
      <c r="F167" s="108"/>
      <c r="G167" s="108"/>
      <c r="H167" s="109"/>
      <c r="I167" s="110" t="s">
        <v>584</v>
      </c>
      <c r="J167" s="111">
        <f>J166</f>
        <v>39175.43</v>
      </c>
    </row>
    <row r="168" spans="1:11" ht="20.25" customHeight="1" x14ac:dyDescent="0.25">
      <c r="A168" s="107"/>
      <c r="B168" s="108"/>
      <c r="C168" s="108"/>
      <c r="D168" s="108"/>
      <c r="E168" s="108"/>
      <c r="F168" s="108"/>
      <c r="G168" s="108"/>
      <c r="H168" s="109"/>
      <c r="I168" s="110" t="s">
        <v>582</v>
      </c>
      <c r="J168" s="111">
        <f>J127+J135+J150+J158+J167</f>
        <v>201975.43</v>
      </c>
    </row>
    <row r="170" spans="1:11" x14ac:dyDescent="0.25">
      <c r="J170" s="151">
        <f>J105+J168</f>
        <v>222975.43</v>
      </c>
      <c r="K170" s="73"/>
    </row>
    <row r="171" spans="1:11" x14ac:dyDescent="0.25">
      <c r="A171" s="72" t="s">
        <v>283</v>
      </c>
    </row>
    <row r="172" spans="1:11" x14ac:dyDescent="0.25">
      <c r="A172" s="72" t="s">
        <v>284</v>
      </c>
      <c r="D172" s="427" t="s">
        <v>295</v>
      </c>
      <c r="E172" s="427"/>
      <c r="F172" s="160" t="s">
        <v>556</v>
      </c>
      <c r="G172" s="166"/>
      <c r="H172" s="166"/>
      <c r="J172" s="430" t="s">
        <v>557</v>
      </c>
      <c r="K172" s="430"/>
    </row>
    <row r="173" spans="1:11" x14ac:dyDescent="0.25">
      <c r="A173" s="167"/>
      <c r="B173" s="167"/>
      <c r="C173" s="167"/>
      <c r="D173" s="431" t="s">
        <v>285</v>
      </c>
      <c r="E173" s="431"/>
      <c r="F173" s="168" t="s">
        <v>286</v>
      </c>
      <c r="G173" s="169" t="s">
        <v>558</v>
      </c>
      <c r="H173" s="169"/>
      <c r="I173" s="168"/>
      <c r="J173" s="432" t="s">
        <v>5</v>
      </c>
      <c r="K173" s="432"/>
    </row>
    <row r="175" spans="1:11" x14ac:dyDescent="0.25">
      <c r="A175" s="72" t="s">
        <v>287</v>
      </c>
      <c r="D175" s="427" t="s">
        <v>297</v>
      </c>
      <c r="E175" s="427"/>
      <c r="F175" s="170" t="s">
        <v>298</v>
      </c>
      <c r="G175" s="428" t="s">
        <v>298</v>
      </c>
      <c r="H175" s="429"/>
      <c r="J175" s="430" t="s">
        <v>559</v>
      </c>
      <c r="K175" s="430"/>
    </row>
    <row r="176" spans="1:11" x14ac:dyDescent="0.25">
      <c r="A176" s="167"/>
      <c r="B176" s="167"/>
      <c r="C176" s="167"/>
      <c r="D176" s="431" t="s">
        <v>285</v>
      </c>
      <c r="E176" s="431"/>
      <c r="F176" s="168" t="s">
        <v>288</v>
      </c>
      <c r="G176" s="431" t="s">
        <v>288</v>
      </c>
      <c r="H176" s="431"/>
      <c r="I176" s="171"/>
      <c r="J176" s="432" t="s">
        <v>289</v>
      </c>
      <c r="K176" s="432"/>
    </row>
    <row r="177" spans="1:11" x14ac:dyDescent="0.25">
      <c r="D177" s="171"/>
      <c r="E177" s="171"/>
      <c r="F177" s="171"/>
      <c r="G177" s="171"/>
      <c r="H177" s="171"/>
      <c r="I177" s="171"/>
      <c r="J177" s="171"/>
      <c r="K177" s="171"/>
    </row>
    <row r="178" spans="1:11" x14ac:dyDescent="0.25">
      <c r="A178" s="72" t="s">
        <v>611</v>
      </c>
    </row>
  </sheetData>
  <mergeCells count="134">
    <mergeCell ref="D175:E175"/>
    <mergeCell ref="G175:H175"/>
    <mergeCell ref="J175:K175"/>
    <mergeCell ref="D176:E176"/>
    <mergeCell ref="G176:H176"/>
    <mergeCell ref="J176:K176"/>
    <mergeCell ref="B165:G165"/>
    <mergeCell ref="B166:G166"/>
    <mergeCell ref="D172:E172"/>
    <mergeCell ref="J172:K172"/>
    <mergeCell ref="D173:E173"/>
    <mergeCell ref="J173:K173"/>
    <mergeCell ref="B156:H156"/>
    <mergeCell ref="B157:H157"/>
    <mergeCell ref="A160:J160"/>
    <mergeCell ref="B162:G162"/>
    <mergeCell ref="B163:G163"/>
    <mergeCell ref="B164:G164"/>
    <mergeCell ref="B147:G147"/>
    <mergeCell ref="B148:G148"/>
    <mergeCell ref="B149:G149"/>
    <mergeCell ref="A152:J152"/>
    <mergeCell ref="B154:H154"/>
    <mergeCell ref="B155:H155"/>
    <mergeCell ref="B140:G140"/>
    <mergeCell ref="B141:G141"/>
    <mergeCell ref="B142:G142"/>
    <mergeCell ref="B143:G143"/>
    <mergeCell ref="A144:J144"/>
    <mergeCell ref="B146:G146"/>
    <mergeCell ref="A129:J129"/>
    <mergeCell ref="B131:F131"/>
    <mergeCell ref="B132:F132"/>
    <mergeCell ref="B133:F133"/>
    <mergeCell ref="A137:J137"/>
    <mergeCell ref="B139:G139"/>
    <mergeCell ref="B134:G134"/>
    <mergeCell ref="A121:J121"/>
    <mergeCell ref="B123:G123"/>
    <mergeCell ref="B124:G124"/>
    <mergeCell ref="B125:G125"/>
    <mergeCell ref="B126:G126"/>
    <mergeCell ref="A113:J113"/>
    <mergeCell ref="B115:F115"/>
    <mergeCell ref="B116:F116"/>
    <mergeCell ref="B117:F117"/>
    <mergeCell ref="B118:F118"/>
    <mergeCell ref="B119:F119"/>
    <mergeCell ref="B101:G101"/>
    <mergeCell ref="B102:G102"/>
    <mergeCell ref="B103:G103"/>
    <mergeCell ref="A107:J107"/>
    <mergeCell ref="C109:J109"/>
    <mergeCell ref="D111:J111"/>
    <mergeCell ref="B91:G91"/>
    <mergeCell ref="A93:J93"/>
    <mergeCell ref="C95:J95"/>
    <mergeCell ref="D97:J97"/>
    <mergeCell ref="B99:G99"/>
    <mergeCell ref="B100:G100"/>
    <mergeCell ref="A81:J81"/>
    <mergeCell ref="C83:J83"/>
    <mergeCell ref="D85:J85"/>
    <mergeCell ref="B88:G88"/>
    <mergeCell ref="B89:G89"/>
    <mergeCell ref="B90:G90"/>
    <mergeCell ref="B75:G75"/>
    <mergeCell ref="B76:G76"/>
    <mergeCell ref="B77:G77"/>
    <mergeCell ref="B78:G78"/>
    <mergeCell ref="B79:G79"/>
    <mergeCell ref="B80:G80"/>
    <mergeCell ref="B65:G65"/>
    <mergeCell ref="B66:G66"/>
    <mergeCell ref="B67:G67"/>
    <mergeCell ref="A69:J69"/>
    <mergeCell ref="C71:J71"/>
    <mergeCell ref="D73:J73"/>
    <mergeCell ref="A55:J55"/>
    <mergeCell ref="A57:J57"/>
    <mergeCell ref="C59:J59"/>
    <mergeCell ref="D61:J61"/>
    <mergeCell ref="B63:G63"/>
    <mergeCell ref="B64:G64"/>
    <mergeCell ref="B48:H48"/>
    <mergeCell ref="B49:H49"/>
    <mergeCell ref="B50:H50"/>
    <mergeCell ref="B51:H51"/>
    <mergeCell ref="B52:H52"/>
    <mergeCell ref="B53:H53"/>
    <mergeCell ref="J41:J42"/>
    <mergeCell ref="B42:H42"/>
    <mergeCell ref="B43:H43"/>
    <mergeCell ref="B44:H44"/>
    <mergeCell ref="B45:H45"/>
    <mergeCell ref="A46:A47"/>
    <mergeCell ref="B46:H46"/>
    <mergeCell ref="I46:I47"/>
    <mergeCell ref="J46:J47"/>
    <mergeCell ref="B47:H47"/>
    <mergeCell ref="B38:H38"/>
    <mergeCell ref="B39:H39"/>
    <mergeCell ref="B40:H40"/>
    <mergeCell ref="A41:A42"/>
    <mergeCell ref="B41:H41"/>
    <mergeCell ref="I41:I42"/>
    <mergeCell ref="B30:F30"/>
    <mergeCell ref="B31:F31"/>
    <mergeCell ref="B32:F32"/>
    <mergeCell ref="B33:F33"/>
    <mergeCell ref="B34:F34"/>
    <mergeCell ref="A36:J36"/>
    <mergeCell ref="B22:F22"/>
    <mergeCell ref="B23:F23"/>
    <mergeCell ref="B24:F24"/>
    <mergeCell ref="B25:F25"/>
    <mergeCell ref="B26:F26"/>
    <mergeCell ref="A28:J28"/>
    <mergeCell ref="I11:I13"/>
    <mergeCell ref="J11:J13"/>
    <mergeCell ref="D12:D13"/>
    <mergeCell ref="E12:G12"/>
    <mergeCell ref="A18:B18"/>
    <mergeCell ref="A20:J20"/>
    <mergeCell ref="A1:J1"/>
    <mergeCell ref="A3:J3"/>
    <mergeCell ref="C5:J5"/>
    <mergeCell ref="D7:J7"/>
    <mergeCell ref="A9:J9"/>
    <mergeCell ref="A11:A13"/>
    <mergeCell ref="B11:B13"/>
    <mergeCell ref="C11:C13"/>
    <mergeCell ref="D11:G11"/>
    <mergeCell ref="H11:H13"/>
  </mergeCells>
  <pageMargins left="0.11811023622047245" right="0.11811023622047245" top="0.74803149606299213" bottom="0.15748031496062992" header="0.31496062992125984" footer="0.31496062992125984"/>
  <pageSetup paperSize="9" scale="65" orientation="landscape" r:id="rId1"/>
  <rowBreaks count="1" manualBreakCount="1"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ФХД_ Поступления и выплаты</vt:lpstr>
      <vt:lpstr>ФХД_ Сведения по выплатам на з</vt:lpstr>
      <vt:lpstr>доход</vt:lpstr>
      <vt:lpstr>4 расх</vt:lpstr>
      <vt:lpstr>5 расх</vt:lpstr>
      <vt:lpstr>2 расх</vt:lpstr>
      <vt:lpstr>'ФХД_ Сведения по выплатам на з'!IS_DOCUMENT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</cp:lastModifiedBy>
  <cp:lastPrinted>2021-12-24T15:50:35Z</cp:lastPrinted>
  <dcterms:created xsi:type="dcterms:W3CDTF">2021-10-19T13:55:40Z</dcterms:created>
  <dcterms:modified xsi:type="dcterms:W3CDTF">2021-12-30T13:32:41Z</dcterms:modified>
</cp:coreProperties>
</file>